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dvantage\Data\"/>
    </mc:Choice>
  </mc:AlternateContent>
  <bookViews>
    <workbookView xWindow="-96" yWindow="-96" windowWidth="21792" windowHeight="12972" activeTab="6"/>
  </bookViews>
  <sheets>
    <sheet name="Base Premium" sheetId="1" r:id="rId1"/>
    <sheet name="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'1st Fortnight'!$A$1:$P$44</definedName>
    <definedName name="_xlnm.Print_Area" localSheetId="2">'2nd Fortnight'!$A$1:$P$35</definedName>
    <definedName name="_xlnm.Print_Area" localSheetId="0">'Base Premium'!$A$1:$I$44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4" i="29" l="1"/>
  <c r="V44" i="29" s="1"/>
  <c r="P44" i="29" s="1"/>
  <c r="N44" i="29" s="1"/>
  <c r="T44" i="29"/>
  <c r="J44" i="29" s="1"/>
  <c r="I44" i="29" s="1"/>
  <c r="O44" i="29"/>
  <c r="W43" i="29"/>
  <c r="S43" i="29" s="1"/>
  <c r="G43" i="29" s="1"/>
  <c r="V43" i="29"/>
  <c r="P43" i="29" s="1"/>
  <c r="U43" i="29"/>
  <c r="M43" i="29" s="1"/>
  <c r="K43" i="29" s="1"/>
  <c r="T43" i="29"/>
  <c r="J43" i="29" s="1"/>
  <c r="W42" i="29"/>
  <c r="V42" i="29"/>
  <c r="P42" i="29" s="1"/>
  <c r="U42" i="29"/>
  <c r="T42" i="29"/>
  <c r="S42" i="29"/>
  <c r="G42" i="29" s="1"/>
  <c r="R42" i="29"/>
  <c r="D42" i="29" s="1"/>
  <c r="M42" i="29"/>
  <c r="L42" i="29" s="1"/>
  <c r="J42" i="29"/>
  <c r="H42" i="29" s="1"/>
  <c r="I42" i="29"/>
  <c r="W41" i="29"/>
  <c r="W40" i="29"/>
  <c r="R40" i="29" s="1"/>
  <c r="D40" i="29" s="1"/>
  <c r="B40" i="29" s="1"/>
  <c r="V40" i="29"/>
  <c r="P40" i="29" s="1"/>
  <c r="U40" i="29"/>
  <c r="M40" i="29" s="1"/>
  <c r="L40" i="29" s="1"/>
  <c r="T40" i="29"/>
  <c r="J40" i="29" s="1"/>
  <c r="S40" i="29"/>
  <c r="K40" i="29"/>
  <c r="G40" i="29"/>
  <c r="F40" i="29" s="1"/>
  <c r="W39" i="29"/>
  <c r="V39" i="29"/>
  <c r="U39" i="29"/>
  <c r="M39" i="29" s="1"/>
  <c r="T39" i="29"/>
  <c r="S39" i="29"/>
  <c r="R39" i="29"/>
  <c r="D39" i="29" s="1"/>
  <c r="P39" i="29"/>
  <c r="J39" i="29"/>
  <c r="I39" i="29"/>
  <c r="H39" i="29"/>
  <c r="G39" i="29"/>
  <c r="F39" i="29" s="1"/>
  <c r="W38" i="29"/>
  <c r="U38" i="29" s="1"/>
  <c r="V38" i="29"/>
  <c r="P38" i="29" s="1"/>
  <c r="M38" i="29"/>
  <c r="W37" i="29"/>
  <c r="R37" i="29" s="1"/>
  <c r="D37" i="29" s="1"/>
  <c r="C37" i="29" s="1"/>
  <c r="T37" i="29"/>
  <c r="S37" i="29"/>
  <c r="G37" i="29" s="1"/>
  <c r="J37" i="29"/>
  <c r="W36" i="29"/>
  <c r="V36" i="29" s="1"/>
  <c r="P36" i="29" s="1"/>
  <c r="N36" i="29" s="1"/>
  <c r="T36" i="29"/>
  <c r="J36" i="29" s="1"/>
  <c r="O36" i="29"/>
  <c r="W35" i="29"/>
  <c r="S35" i="29" s="1"/>
  <c r="G35" i="29" s="1"/>
  <c r="V35" i="29"/>
  <c r="P35" i="29" s="1"/>
  <c r="U35" i="29"/>
  <c r="M35" i="29" s="1"/>
  <c r="K35" i="29" s="1"/>
  <c r="T35" i="29"/>
  <c r="J35" i="29" s="1"/>
  <c r="L35" i="29"/>
  <c r="W34" i="29"/>
  <c r="V34" i="29"/>
  <c r="P34" i="29" s="1"/>
  <c r="U34" i="29"/>
  <c r="T34" i="29"/>
  <c r="S34" i="29"/>
  <c r="G34" i="29" s="1"/>
  <c r="R34" i="29"/>
  <c r="D34" i="29" s="1"/>
  <c r="M34" i="29"/>
  <c r="L34" i="29" s="1"/>
  <c r="J34" i="29"/>
  <c r="H34" i="29" s="1"/>
  <c r="I34" i="29"/>
  <c r="W33" i="29"/>
  <c r="W32" i="29"/>
  <c r="R32" i="29" s="1"/>
  <c r="D32" i="29" s="1"/>
  <c r="B32" i="29" s="1"/>
  <c r="V32" i="29"/>
  <c r="P32" i="29" s="1"/>
  <c r="U32" i="29"/>
  <c r="M32" i="29" s="1"/>
  <c r="L32" i="29" s="1"/>
  <c r="T32" i="29"/>
  <c r="J32" i="29" s="1"/>
  <c r="S32" i="29"/>
  <c r="K32" i="29"/>
  <c r="G32" i="29"/>
  <c r="F32" i="29" s="1"/>
  <c r="W31" i="29"/>
  <c r="V31" i="29"/>
  <c r="U31" i="29"/>
  <c r="M31" i="29" s="1"/>
  <c r="T31" i="29"/>
  <c r="S31" i="29"/>
  <c r="R31" i="29"/>
  <c r="D31" i="29" s="1"/>
  <c r="P31" i="29"/>
  <c r="J31" i="29"/>
  <c r="I31" i="29"/>
  <c r="H31" i="29"/>
  <c r="G31" i="29"/>
  <c r="F31" i="29" s="1"/>
  <c r="W19" i="29"/>
  <c r="U19" i="29" s="1"/>
  <c r="V19" i="29"/>
  <c r="P19" i="29" s="1"/>
  <c r="O19" i="29" s="1"/>
  <c r="N19" i="29"/>
  <c r="M19" i="29"/>
  <c r="W18" i="29"/>
  <c r="R18" i="29" s="1"/>
  <c r="D18" i="29" s="1"/>
  <c r="B18" i="29" s="1"/>
  <c r="C18" i="29" s="1"/>
  <c r="T18" i="29"/>
  <c r="S18" i="29"/>
  <c r="G18" i="29" s="1"/>
  <c r="J18" i="29"/>
  <c r="W17" i="29"/>
  <c r="V17" i="29" s="1"/>
  <c r="T17" i="29"/>
  <c r="J17" i="29" s="1"/>
  <c r="I17" i="29" s="1"/>
  <c r="P17" i="29"/>
  <c r="N17" i="29" s="1"/>
  <c r="O17" i="29"/>
  <c r="H17" i="29"/>
  <c r="W15" i="29"/>
  <c r="U15" i="29" s="1"/>
  <c r="M15" i="29" s="1"/>
  <c r="V15" i="29"/>
  <c r="P15" i="29" s="1"/>
  <c r="S15" i="29"/>
  <c r="G15" i="29" s="1"/>
  <c r="R15" i="29"/>
  <c r="D15" i="29" s="1"/>
  <c r="B15" i="29"/>
  <c r="W14" i="29"/>
  <c r="W11" i="29"/>
  <c r="V11" i="29"/>
  <c r="P11" i="29" s="1"/>
  <c r="O11" i="29" s="1"/>
  <c r="W10" i="29"/>
  <c r="R10" i="29" s="1"/>
  <c r="D10" i="29" s="1"/>
  <c r="T10" i="29"/>
  <c r="S10" i="29"/>
  <c r="G10" i="29" s="1"/>
  <c r="J10" i="29"/>
  <c r="B10" i="29"/>
  <c r="C10" i="29" s="1"/>
  <c r="W9" i="29"/>
  <c r="V9" i="29" s="1"/>
  <c r="T9" i="29"/>
  <c r="J9" i="29" s="1"/>
  <c r="I9" i="29" s="1"/>
  <c r="P9" i="29"/>
  <c r="N9" i="29" s="1"/>
  <c r="O9" i="29"/>
  <c r="H9" i="29"/>
  <c r="W7" i="29"/>
  <c r="U7" i="29" s="1"/>
  <c r="M7" i="29" s="1"/>
  <c r="V7" i="29"/>
  <c r="P7" i="29" s="1"/>
  <c r="S7" i="29"/>
  <c r="G7" i="29" s="1"/>
  <c r="R7" i="29"/>
  <c r="D7" i="29" s="1"/>
  <c r="W6" i="29"/>
  <c r="W44" i="28"/>
  <c r="V44" i="28" s="1"/>
  <c r="U44" i="28"/>
  <c r="M44" i="28" s="1"/>
  <c r="T44" i="28"/>
  <c r="S44" i="28"/>
  <c r="R44" i="28"/>
  <c r="D44" i="28" s="1"/>
  <c r="P44" i="28"/>
  <c r="N44" i="28" s="1"/>
  <c r="J44" i="28"/>
  <c r="I44" i="28"/>
  <c r="H44" i="28"/>
  <c r="G44" i="28"/>
  <c r="W43" i="28"/>
  <c r="T43" i="28" s="1"/>
  <c r="J43" i="28" s="1"/>
  <c r="V43" i="28"/>
  <c r="P43" i="28" s="1"/>
  <c r="U43" i="28"/>
  <c r="M43" i="28"/>
  <c r="K43" i="28" s="1"/>
  <c r="L43" i="28"/>
  <c r="W42" i="28"/>
  <c r="V42" i="28"/>
  <c r="P42" i="28" s="1"/>
  <c r="U42" i="28"/>
  <c r="M42" i="28" s="1"/>
  <c r="T42" i="28"/>
  <c r="S42" i="28"/>
  <c r="G42" i="28" s="1"/>
  <c r="R42" i="28"/>
  <c r="D42" i="28" s="1"/>
  <c r="C42" i="28" s="1"/>
  <c r="J42" i="28"/>
  <c r="H42" i="28" s="1"/>
  <c r="I42" i="28"/>
  <c r="W41" i="28"/>
  <c r="W40" i="28"/>
  <c r="S40" i="28" s="1"/>
  <c r="G40" i="28" s="1"/>
  <c r="V40" i="28"/>
  <c r="P40" i="28" s="1"/>
  <c r="U40" i="28"/>
  <c r="M40" i="28" s="1"/>
  <c r="T40" i="28"/>
  <c r="J40" i="28" s="1"/>
  <c r="L40" i="28"/>
  <c r="K40" i="28"/>
  <c r="W39" i="28"/>
  <c r="V39" i="28"/>
  <c r="U39" i="28"/>
  <c r="M39" i="28" s="1"/>
  <c r="T39" i="28"/>
  <c r="S39" i="28"/>
  <c r="G39" i="28" s="1"/>
  <c r="R39" i="28"/>
  <c r="D39" i="28" s="1"/>
  <c r="P39" i="28"/>
  <c r="J39" i="28"/>
  <c r="I39" i="28"/>
  <c r="H39" i="28"/>
  <c r="W38" i="28"/>
  <c r="V38" i="28"/>
  <c r="P38" i="28" s="1"/>
  <c r="O38" i="28" s="1"/>
  <c r="W37" i="28"/>
  <c r="R37" i="28" s="1"/>
  <c r="D37" i="28" s="1"/>
  <c r="V37" i="28"/>
  <c r="P37" i="28" s="1"/>
  <c r="U37" i="28"/>
  <c r="M37" i="28" s="1"/>
  <c r="L37" i="28" s="1"/>
  <c r="T37" i="28"/>
  <c r="S37" i="28"/>
  <c r="G37" i="28" s="1"/>
  <c r="K37" i="28"/>
  <c r="J37" i="28"/>
  <c r="C37" i="28"/>
  <c r="B37" i="28"/>
  <c r="W36" i="28"/>
  <c r="V36" i="28" s="1"/>
  <c r="U36" i="28"/>
  <c r="M36" i="28" s="1"/>
  <c r="T36" i="28"/>
  <c r="S36" i="28"/>
  <c r="R36" i="28"/>
  <c r="D36" i="28" s="1"/>
  <c r="P36" i="28"/>
  <c r="N36" i="28" s="1"/>
  <c r="O36" i="28"/>
  <c r="J36" i="28"/>
  <c r="I36" i="28"/>
  <c r="H36" i="28"/>
  <c r="G36" i="28"/>
  <c r="W35" i="28"/>
  <c r="T35" i="28" s="1"/>
  <c r="J35" i="28" s="1"/>
  <c r="V35" i="28"/>
  <c r="P35" i="28" s="1"/>
  <c r="U35" i="28"/>
  <c r="M35" i="28"/>
  <c r="K35" i="28" s="1"/>
  <c r="W34" i="28"/>
  <c r="V34" i="28"/>
  <c r="P34" i="28" s="1"/>
  <c r="U34" i="28"/>
  <c r="M34" i="28" s="1"/>
  <c r="T34" i="28"/>
  <c r="S34" i="28"/>
  <c r="G34" i="28" s="1"/>
  <c r="R34" i="28"/>
  <c r="D34" i="28" s="1"/>
  <c r="C34" i="28" s="1"/>
  <c r="J34" i="28"/>
  <c r="H34" i="28" s="1"/>
  <c r="I34" i="28"/>
  <c r="B34" i="28"/>
  <c r="W33" i="28"/>
  <c r="W32" i="28"/>
  <c r="S32" i="28" s="1"/>
  <c r="G32" i="28" s="1"/>
  <c r="V32" i="28"/>
  <c r="P32" i="28" s="1"/>
  <c r="U32" i="28"/>
  <c r="M32" i="28" s="1"/>
  <c r="L32" i="28" s="1"/>
  <c r="T32" i="28"/>
  <c r="J32" i="28" s="1"/>
  <c r="K32" i="28"/>
  <c r="W31" i="28"/>
  <c r="V31" i="28"/>
  <c r="U31" i="28"/>
  <c r="M31" i="28" s="1"/>
  <c r="T31" i="28"/>
  <c r="S31" i="28"/>
  <c r="G31" i="28" s="1"/>
  <c r="R31" i="28"/>
  <c r="D31" i="28" s="1"/>
  <c r="P31" i="28"/>
  <c r="J31" i="28"/>
  <c r="I31" i="28"/>
  <c r="H31" i="28"/>
  <c r="W19" i="28"/>
  <c r="V19" i="28" s="1"/>
  <c r="P19" i="28" s="1"/>
  <c r="W17" i="28"/>
  <c r="V17" i="28" s="1"/>
  <c r="P17" i="28" s="1"/>
  <c r="U17" i="28"/>
  <c r="M17" i="28" s="1"/>
  <c r="T17" i="28"/>
  <c r="S17" i="28"/>
  <c r="R17" i="28"/>
  <c r="D17" i="28" s="1"/>
  <c r="J17" i="28"/>
  <c r="I17" i="28"/>
  <c r="H17" i="28"/>
  <c r="G17" i="28"/>
  <c r="W14" i="28"/>
  <c r="W12" i="28"/>
  <c r="V12" i="28"/>
  <c r="U12" i="28"/>
  <c r="M12" i="28" s="1"/>
  <c r="T12" i="28"/>
  <c r="S12" i="28"/>
  <c r="G12" i="28" s="1"/>
  <c r="R12" i="28"/>
  <c r="D12" i="28" s="1"/>
  <c r="P12" i="28"/>
  <c r="J12" i="28"/>
  <c r="I12" i="28"/>
  <c r="H12" i="28"/>
  <c r="W11" i="28"/>
  <c r="V11" i="28"/>
  <c r="P11" i="28" s="1"/>
  <c r="O11" i="28" s="1"/>
  <c r="W9" i="28"/>
  <c r="V9" i="28" s="1"/>
  <c r="P9" i="28" s="1"/>
  <c r="U9" i="28"/>
  <c r="M9" i="28" s="1"/>
  <c r="T9" i="28"/>
  <c r="S9" i="28"/>
  <c r="R9" i="28"/>
  <c r="D9" i="28" s="1"/>
  <c r="J9" i="28"/>
  <c r="I9" i="28"/>
  <c r="H9" i="28"/>
  <c r="G9" i="28"/>
  <c r="W6" i="28"/>
  <c r="W44" i="27"/>
  <c r="U44" i="27" s="1"/>
  <c r="M44" i="27" s="1"/>
  <c r="V44" i="27"/>
  <c r="P44" i="27" s="1"/>
  <c r="R44" i="27"/>
  <c r="D44" i="27" s="1"/>
  <c r="W43" i="27"/>
  <c r="T43" i="27" s="1"/>
  <c r="J43" i="27" s="1"/>
  <c r="W42" i="27"/>
  <c r="V42" i="27"/>
  <c r="U42" i="27"/>
  <c r="M42" i="27" s="1"/>
  <c r="T42" i="27"/>
  <c r="J42" i="27" s="1"/>
  <c r="S42" i="27"/>
  <c r="R42" i="27"/>
  <c r="D42" i="27" s="1"/>
  <c r="P42" i="27"/>
  <c r="N42" i="27" s="1"/>
  <c r="O42" i="27"/>
  <c r="G42" i="27"/>
  <c r="F42" i="27" s="1"/>
  <c r="W41" i="27"/>
  <c r="V41" i="27" s="1"/>
  <c r="P41" i="27" s="1"/>
  <c r="U41" i="27"/>
  <c r="M41" i="27" s="1"/>
  <c r="W40" i="27"/>
  <c r="S40" i="27" s="1"/>
  <c r="G40" i="27" s="1"/>
  <c r="V40" i="27"/>
  <c r="P40" i="27" s="1"/>
  <c r="T40" i="27"/>
  <c r="J40" i="27" s="1"/>
  <c r="R40" i="27"/>
  <c r="D40" i="27" s="1"/>
  <c r="W39" i="27"/>
  <c r="V39" i="27" s="1"/>
  <c r="P39" i="27" s="1"/>
  <c r="W38" i="27"/>
  <c r="S38" i="27" s="1"/>
  <c r="G38" i="27" s="1"/>
  <c r="V38" i="27"/>
  <c r="P38" i="27" s="1"/>
  <c r="U38" i="27"/>
  <c r="T38" i="27"/>
  <c r="J38" i="27" s="1"/>
  <c r="M38" i="27"/>
  <c r="L38" i="27" s="1"/>
  <c r="K38" i="27"/>
  <c r="W37" i="27"/>
  <c r="V37" i="27"/>
  <c r="U37" i="27"/>
  <c r="M37" i="27" s="1"/>
  <c r="T37" i="27"/>
  <c r="S37" i="27"/>
  <c r="G37" i="27" s="1"/>
  <c r="R37" i="27"/>
  <c r="P37" i="27"/>
  <c r="O37" i="27" s="1"/>
  <c r="J37" i="27"/>
  <c r="I37" i="27" s="1"/>
  <c r="H37" i="27"/>
  <c r="D37" i="27"/>
  <c r="C37" i="27" s="1"/>
  <c r="B37" i="27"/>
  <c r="W36" i="27"/>
  <c r="U36" i="27" s="1"/>
  <c r="V36" i="27"/>
  <c r="P36" i="27" s="1"/>
  <c r="N36" i="27" s="1"/>
  <c r="S36" i="27"/>
  <c r="R36" i="27"/>
  <c r="D36" i="27" s="1"/>
  <c r="O36" i="27"/>
  <c r="M36" i="27"/>
  <c r="G36" i="27"/>
  <c r="F36" i="27" s="1"/>
  <c r="E36" i="27"/>
  <c r="W35" i="27"/>
  <c r="T35" i="27" s="1"/>
  <c r="U35" i="27"/>
  <c r="M35" i="27" s="1"/>
  <c r="K35" i="27" s="1"/>
  <c r="S35" i="27"/>
  <c r="G35" i="27" s="1"/>
  <c r="J35" i="27"/>
  <c r="W34" i="27"/>
  <c r="V34" i="27"/>
  <c r="U34" i="27"/>
  <c r="M34" i="27" s="1"/>
  <c r="T34" i="27"/>
  <c r="J34" i="27" s="1"/>
  <c r="H34" i="27" s="1"/>
  <c r="S34" i="27"/>
  <c r="R34" i="27"/>
  <c r="D34" i="27" s="1"/>
  <c r="P34" i="27"/>
  <c r="N34" i="27" s="1"/>
  <c r="O34" i="27"/>
  <c r="I34" i="27"/>
  <c r="G34" i="27"/>
  <c r="W33" i="27"/>
  <c r="U33" i="27" s="1"/>
  <c r="M33" i="27" s="1"/>
  <c r="W32" i="27"/>
  <c r="S32" i="27" s="1"/>
  <c r="G32" i="27" s="1"/>
  <c r="V32" i="27"/>
  <c r="P32" i="27" s="1"/>
  <c r="T32" i="27"/>
  <c r="J32" i="27" s="1"/>
  <c r="H32" i="27" s="1"/>
  <c r="R32" i="27"/>
  <c r="D32" i="27" s="1"/>
  <c r="B32" i="27" s="1"/>
  <c r="I32" i="27"/>
  <c r="C32" i="27"/>
  <c r="W31" i="27"/>
  <c r="W17" i="27"/>
  <c r="U17" i="27" s="1"/>
  <c r="M17" i="27" s="1"/>
  <c r="V17" i="27"/>
  <c r="P17" i="27" s="1"/>
  <c r="N17" i="27" s="1"/>
  <c r="S17" i="27"/>
  <c r="R17" i="27"/>
  <c r="D17" i="27" s="1"/>
  <c r="O17" i="27"/>
  <c r="G17" i="27"/>
  <c r="F17" i="27" s="1"/>
  <c r="E17" i="27"/>
  <c r="W16" i="27"/>
  <c r="U16" i="27"/>
  <c r="M16" i="27" s="1"/>
  <c r="K16" i="27" s="1"/>
  <c r="S16" i="27"/>
  <c r="G16" i="27" s="1"/>
  <c r="E16" i="27" s="1"/>
  <c r="W14" i="27"/>
  <c r="U14" i="27"/>
  <c r="M14" i="27" s="1"/>
  <c r="K14" i="27" s="1"/>
  <c r="W13" i="27"/>
  <c r="S13" i="27" s="1"/>
  <c r="G13" i="27" s="1"/>
  <c r="F13" i="27" s="1"/>
  <c r="V13" i="27"/>
  <c r="P13" i="27" s="1"/>
  <c r="T13" i="27"/>
  <c r="J13" i="27" s="1"/>
  <c r="H13" i="27" s="1"/>
  <c r="R13" i="27"/>
  <c r="D13" i="27" s="1"/>
  <c r="B13" i="27" s="1"/>
  <c r="E13" i="27"/>
  <c r="W12" i="27"/>
  <c r="S12" i="27"/>
  <c r="G12" i="27" s="1"/>
  <c r="E12" i="27" s="1"/>
  <c r="W9" i="27"/>
  <c r="U9" i="27" s="1"/>
  <c r="M9" i="27" s="1"/>
  <c r="V9" i="27"/>
  <c r="P9" i="27" s="1"/>
  <c r="N9" i="27" s="1"/>
  <c r="S9" i="27"/>
  <c r="R9" i="27"/>
  <c r="D9" i="27" s="1"/>
  <c r="G9" i="27"/>
  <c r="F9" i="27" s="1"/>
  <c r="E9" i="27"/>
  <c r="W8" i="27"/>
  <c r="U8" i="27"/>
  <c r="M8" i="27" s="1"/>
  <c r="K8" i="27" s="1"/>
  <c r="W6" i="27"/>
  <c r="U6" i="27"/>
  <c r="M6" i="27" s="1"/>
  <c r="K6" i="27" s="1"/>
  <c r="W44" i="26"/>
  <c r="V44" i="26" s="1"/>
  <c r="P44" i="26" s="1"/>
  <c r="U44" i="26"/>
  <c r="M44" i="26" s="1"/>
  <c r="T44" i="26"/>
  <c r="S44" i="26"/>
  <c r="R44" i="26"/>
  <c r="D44" i="26" s="1"/>
  <c r="J44" i="26"/>
  <c r="I44" i="26" s="1"/>
  <c r="G44" i="26"/>
  <c r="F44" i="26" s="1"/>
  <c r="W43" i="26"/>
  <c r="T43" i="26" s="1"/>
  <c r="J43" i="26" s="1"/>
  <c r="V43" i="26"/>
  <c r="P43" i="26" s="1"/>
  <c r="U43" i="26"/>
  <c r="M43" i="26" s="1"/>
  <c r="W42" i="26"/>
  <c r="V42" i="26" s="1"/>
  <c r="P42" i="26" s="1"/>
  <c r="U42" i="26"/>
  <c r="M42" i="26" s="1"/>
  <c r="T42" i="26"/>
  <c r="S42" i="26"/>
  <c r="G42" i="26" s="1"/>
  <c r="R42" i="26"/>
  <c r="D42" i="26" s="1"/>
  <c r="J42" i="26"/>
  <c r="H42" i="26" s="1"/>
  <c r="I42" i="26"/>
  <c r="W41" i="26"/>
  <c r="V41" i="26" s="1"/>
  <c r="P41" i="26" s="1"/>
  <c r="W40" i="26"/>
  <c r="S40" i="26" s="1"/>
  <c r="G40" i="26" s="1"/>
  <c r="U40" i="26"/>
  <c r="M40" i="26" s="1"/>
  <c r="T40" i="26"/>
  <c r="J40" i="26" s="1"/>
  <c r="W39" i="26"/>
  <c r="V39" i="26"/>
  <c r="U39" i="26"/>
  <c r="T39" i="26"/>
  <c r="J39" i="26" s="1"/>
  <c r="S39" i="26"/>
  <c r="G39" i="26" s="1"/>
  <c r="R39" i="26"/>
  <c r="D39" i="26" s="1"/>
  <c r="P39" i="26"/>
  <c r="O39" i="26" s="1"/>
  <c r="M39" i="26"/>
  <c r="L39" i="26" s="1"/>
  <c r="K39" i="26"/>
  <c r="W38" i="26"/>
  <c r="U38" i="26" s="1"/>
  <c r="M38" i="26" s="1"/>
  <c r="V38" i="26"/>
  <c r="P38" i="26" s="1"/>
  <c r="W37" i="26"/>
  <c r="R37" i="26" s="1"/>
  <c r="D37" i="26" s="1"/>
  <c r="V37" i="26"/>
  <c r="P37" i="26" s="1"/>
  <c r="U37" i="26"/>
  <c r="T37" i="26"/>
  <c r="S37" i="26"/>
  <c r="G37" i="26" s="1"/>
  <c r="M37" i="26"/>
  <c r="L37" i="26" s="1"/>
  <c r="K37" i="26"/>
  <c r="J37" i="26"/>
  <c r="I37" i="26" s="1"/>
  <c r="W36" i="26"/>
  <c r="V36" i="26" s="1"/>
  <c r="P36" i="26" s="1"/>
  <c r="U36" i="26"/>
  <c r="M36" i="26" s="1"/>
  <c r="T36" i="26"/>
  <c r="S36" i="26"/>
  <c r="G36" i="26" s="1"/>
  <c r="R36" i="26"/>
  <c r="D36" i="26" s="1"/>
  <c r="J36" i="26"/>
  <c r="I36" i="26" s="1"/>
  <c r="W35" i="26"/>
  <c r="T35" i="26" s="1"/>
  <c r="J35" i="26" s="1"/>
  <c r="V35" i="26"/>
  <c r="P35" i="26" s="1"/>
  <c r="U35" i="26"/>
  <c r="M35" i="26" s="1"/>
  <c r="W34" i="26"/>
  <c r="V34" i="26" s="1"/>
  <c r="P34" i="26" s="1"/>
  <c r="U34" i="26"/>
  <c r="M34" i="26" s="1"/>
  <c r="T34" i="26"/>
  <c r="S34" i="26"/>
  <c r="G34" i="26" s="1"/>
  <c r="R34" i="26"/>
  <c r="J34" i="26"/>
  <c r="H34" i="26" s="1"/>
  <c r="I34" i="26"/>
  <c r="D34" i="26"/>
  <c r="C34" i="26" s="1"/>
  <c r="W33" i="26"/>
  <c r="V33" i="26" s="1"/>
  <c r="P33" i="26" s="1"/>
  <c r="R33" i="26"/>
  <c r="D33" i="26" s="1"/>
  <c r="W32" i="26"/>
  <c r="S32" i="26" s="1"/>
  <c r="G32" i="26" s="1"/>
  <c r="W31" i="26"/>
  <c r="V31" i="26"/>
  <c r="U31" i="26"/>
  <c r="T31" i="26"/>
  <c r="J31" i="26" s="1"/>
  <c r="S31" i="26"/>
  <c r="G31" i="26" s="1"/>
  <c r="R31" i="26"/>
  <c r="D31" i="26" s="1"/>
  <c r="P31" i="26"/>
  <c r="O31" i="26" s="1"/>
  <c r="M31" i="26"/>
  <c r="L31" i="26" s="1"/>
  <c r="K31" i="26"/>
  <c r="W19" i="26"/>
  <c r="U19" i="26" s="1"/>
  <c r="M19" i="26" s="1"/>
  <c r="V19" i="26"/>
  <c r="P19" i="26" s="1"/>
  <c r="W18" i="26"/>
  <c r="R18" i="26" s="1"/>
  <c r="D18" i="26" s="1"/>
  <c r="V18" i="26"/>
  <c r="P18" i="26" s="1"/>
  <c r="U18" i="26"/>
  <c r="T18" i="26"/>
  <c r="S18" i="26"/>
  <c r="G18" i="26" s="1"/>
  <c r="M18" i="26"/>
  <c r="L18" i="26" s="1"/>
  <c r="J18" i="26"/>
  <c r="I18" i="26" s="1"/>
  <c r="W17" i="26"/>
  <c r="V17" i="26"/>
  <c r="U17" i="26"/>
  <c r="M17" i="26" s="1"/>
  <c r="T17" i="26"/>
  <c r="S17" i="26"/>
  <c r="R17" i="26"/>
  <c r="D17" i="26" s="1"/>
  <c r="P17" i="26"/>
  <c r="N17" i="26" s="1"/>
  <c r="O17" i="26"/>
  <c r="J17" i="26"/>
  <c r="I17" i="26" s="1"/>
  <c r="G17" i="26"/>
  <c r="F17" i="26" s="1"/>
  <c r="W15" i="26"/>
  <c r="V15" i="26" s="1"/>
  <c r="P15" i="26" s="1"/>
  <c r="U15" i="26"/>
  <c r="M15" i="26" s="1"/>
  <c r="T15" i="26"/>
  <c r="S15" i="26"/>
  <c r="G15" i="26" s="1"/>
  <c r="R15" i="26"/>
  <c r="D15" i="26" s="1"/>
  <c r="J15" i="26"/>
  <c r="H15" i="26" s="1"/>
  <c r="I15" i="26"/>
  <c r="W14" i="26"/>
  <c r="V14" i="26" s="1"/>
  <c r="P14" i="26" s="1"/>
  <c r="W13" i="26"/>
  <c r="S13" i="26" s="1"/>
  <c r="G13" i="26" s="1"/>
  <c r="T13" i="26"/>
  <c r="J13" i="26" s="1"/>
  <c r="W12" i="26"/>
  <c r="U12" i="26" s="1"/>
  <c r="M12" i="26" s="1"/>
  <c r="V12" i="26"/>
  <c r="T12" i="26"/>
  <c r="J12" i="26" s="1"/>
  <c r="S12" i="26"/>
  <c r="G12" i="26" s="1"/>
  <c r="R12" i="26"/>
  <c r="D12" i="26" s="1"/>
  <c r="P12" i="26"/>
  <c r="O12" i="26" s="1"/>
  <c r="W11" i="26"/>
  <c r="U11" i="26" s="1"/>
  <c r="M11" i="26" s="1"/>
  <c r="V11" i="26"/>
  <c r="P11" i="26" s="1"/>
  <c r="W10" i="26"/>
  <c r="V10" i="26"/>
  <c r="P10" i="26" s="1"/>
  <c r="U10" i="26"/>
  <c r="T10" i="26"/>
  <c r="S10" i="26"/>
  <c r="G10" i="26" s="1"/>
  <c r="R10" i="26"/>
  <c r="M10" i="26"/>
  <c r="L10" i="26" s="1"/>
  <c r="J10" i="26"/>
  <c r="I10" i="26" s="1"/>
  <c r="D10" i="26"/>
  <c r="B10" i="26"/>
  <c r="C10" i="26" s="1"/>
  <c r="W9" i="26"/>
  <c r="V9" i="26" s="1"/>
  <c r="P9" i="26" s="1"/>
  <c r="U9" i="26"/>
  <c r="M9" i="26" s="1"/>
  <c r="S9" i="26"/>
  <c r="R9" i="26"/>
  <c r="D9" i="26" s="1"/>
  <c r="G9" i="26"/>
  <c r="F9" i="26" s="1"/>
  <c r="W6" i="26"/>
  <c r="V6" i="26" s="1"/>
  <c r="P6" i="26" s="1"/>
  <c r="W44" i="25"/>
  <c r="V44" i="25" s="1"/>
  <c r="P44" i="25" s="1"/>
  <c r="W43" i="25"/>
  <c r="S43" i="25" s="1"/>
  <c r="G43" i="25" s="1"/>
  <c r="V43" i="25"/>
  <c r="P43" i="25" s="1"/>
  <c r="T43" i="25"/>
  <c r="J43" i="25" s="1"/>
  <c r="W42" i="25"/>
  <c r="U42" i="25" s="1"/>
  <c r="M42" i="25" s="1"/>
  <c r="V42" i="25"/>
  <c r="T42" i="25"/>
  <c r="S42" i="25"/>
  <c r="G42" i="25" s="1"/>
  <c r="P42" i="25"/>
  <c r="O42" i="25" s="1"/>
  <c r="J42" i="25"/>
  <c r="H42" i="25" s="1"/>
  <c r="W41" i="25"/>
  <c r="U41" i="25" s="1"/>
  <c r="M41" i="25" s="1"/>
  <c r="V41" i="25"/>
  <c r="P41" i="25" s="1"/>
  <c r="T41" i="25"/>
  <c r="S41" i="25"/>
  <c r="J41" i="25"/>
  <c r="I41" i="25" s="1"/>
  <c r="G41" i="25"/>
  <c r="E41" i="25" s="1"/>
  <c r="W40" i="25"/>
  <c r="R40" i="25" s="1"/>
  <c r="D40" i="25" s="1"/>
  <c r="V40" i="25"/>
  <c r="P40" i="25" s="1"/>
  <c r="U40" i="25"/>
  <c r="M40" i="25" s="1"/>
  <c r="T40" i="25"/>
  <c r="S40" i="25"/>
  <c r="G40" i="25" s="1"/>
  <c r="J40" i="25"/>
  <c r="I40" i="25" s="1"/>
  <c r="W39" i="25"/>
  <c r="V39" i="25"/>
  <c r="P39" i="25" s="1"/>
  <c r="U39" i="25"/>
  <c r="M39" i="25" s="1"/>
  <c r="T39" i="25"/>
  <c r="S39" i="25"/>
  <c r="R39" i="25"/>
  <c r="D39" i="25" s="1"/>
  <c r="J39" i="25"/>
  <c r="H39" i="25" s="1"/>
  <c r="I39" i="25"/>
  <c r="G39" i="25"/>
  <c r="F39" i="25" s="1"/>
  <c r="W38" i="25"/>
  <c r="U38" i="25" s="1"/>
  <c r="M38" i="25" s="1"/>
  <c r="W37" i="25"/>
  <c r="R37" i="25" s="1"/>
  <c r="D37" i="25" s="1"/>
  <c r="T37" i="25"/>
  <c r="J37" i="25" s="1"/>
  <c r="W36" i="25"/>
  <c r="V36" i="25" s="1"/>
  <c r="P36" i="25" s="1"/>
  <c r="W35" i="25"/>
  <c r="S35" i="25" s="1"/>
  <c r="G35" i="25" s="1"/>
  <c r="V35" i="25"/>
  <c r="P35" i="25" s="1"/>
  <c r="T35" i="25"/>
  <c r="J35" i="25" s="1"/>
  <c r="W34" i="25"/>
  <c r="U34" i="25" s="1"/>
  <c r="M34" i="25" s="1"/>
  <c r="V34" i="25"/>
  <c r="T34" i="25"/>
  <c r="S34" i="25"/>
  <c r="G34" i="25" s="1"/>
  <c r="P34" i="25"/>
  <c r="O34" i="25" s="1"/>
  <c r="J34" i="25"/>
  <c r="H34" i="25" s="1"/>
  <c r="W33" i="25"/>
  <c r="U33" i="25" s="1"/>
  <c r="M33" i="25" s="1"/>
  <c r="V33" i="25"/>
  <c r="P33" i="25" s="1"/>
  <c r="T33" i="25"/>
  <c r="S33" i="25"/>
  <c r="J33" i="25"/>
  <c r="I33" i="25" s="1"/>
  <c r="G33" i="25"/>
  <c r="E33" i="25" s="1"/>
  <c r="W32" i="25"/>
  <c r="R32" i="25" s="1"/>
  <c r="D32" i="25" s="1"/>
  <c r="V32" i="25"/>
  <c r="P32" i="25" s="1"/>
  <c r="U32" i="25"/>
  <c r="M32" i="25" s="1"/>
  <c r="T32" i="25"/>
  <c r="S32" i="25"/>
  <c r="G32" i="25" s="1"/>
  <c r="J32" i="25"/>
  <c r="I32" i="25" s="1"/>
  <c r="W31" i="25"/>
  <c r="V31" i="25"/>
  <c r="P31" i="25" s="1"/>
  <c r="U31" i="25"/>
  <c r="M31" i="25" s="1"/>
  <c r="T31" i="25"/>
  <c r="S31" i="25"/>
  <c r="R31" i="25"/>
  <c r="D31" i="25" s="1"/>
  <c r="J31" i="25"/>
  <c r="H31" i="25" s="1"/>
  <c r="I31" i="25"/>
  <c r="G31" i="25"/>
  <c r="F31" i="25" s="1"/>
  <c r="W19" i="25"/>
  <c r="U19" i="25" s="1"/>
  <c r="M19" i="25" s="1"/>
  <c r="W18" i="25"/>
  <c r="V18" i="25" s="1"/>
  <c r="P18" i="25" s="1"/>
  <c r="T18" i="25"/>
  <c r="J18" i="25" s="1"/>
  <c r="R18" i="25"/>
  <c r="D18" i="25" s="1"/>
  <c r="W17" i="25"/>
  <c r="V17" i="25" s="1"/>
  <c r="P17" i="25" s="1"/>
  <c r="W16" i="25"/>
  <c r="S16" i="25" s="1"/>
  <c r="G16" i="25" s="1"/>
  <c r="V16" i="25"/>
  <c r="P16" i="25" s="1"/>
  <c r="T16" i="25"/>
  <c r="J16" i="25" s="1"/>
  <c r="W15" i="25"/>
  <c r="U15" i="25" s="1"/>
  <c r="M15" i="25" s="1"/>
  <c r="V15" i="25"/>
  <c r="T15" i="25"/>
  <c r="S15" i="25"/>
  <c r="G15" i="25" s="1"/>
  <c r="P15" i="25"/>
  <c r="O15" i="25" s="1"/>
  <c r="J15" i="25"/>
  <c r="H15" i="25" s="1"/>
  <c r="W14" i="25"/>
  <c r="U14" i="25" s="1"/>
  <c r="M14" i="25" s="1"/>
  <c r="V14" i="25"/>
  <c r="P14" i="25" s="1"/>
  <c r="S14" i="25"/>
  <c r="G14" i="25"/>
  <c r="E14" i="25" s="1"/>
  <c r="W12" i="25"/>
  <c r="T12" i="25" s="1"/>
  <c r="J12" i="25" s="1"/>
  <c r="V12" i="25"/>
  <c r="U12" i="25"/>
  <c r="M12" i="25" s="1"/>
  <c r="S12" i="25"/>
  <c r="R12" i="25"/>
  <c r="D12" i="25" s="1"/>
  <c r="P12" i="25"/>
  <c r="O12" i="25" s="1"/>
  <c r="G12" i="25"/>
  <c r="F12" i="25" s="1"/>
  <c r="W11" i="25"/>
  <c r="U11" i="25" s="1"/>
  <c r="M11" i="25" s="1"/>
  <c r="W10" i="25"/>
  <c r="V10" i="25" s="1"/>
  <c r="P10" i="25" s="1"/>
  <c r="T10" i="25"/>
  <c r="J10" i="25" s="1"/>
  <c r="S10" i="25"/>
  <c r="G10" i="25" s="1"/>
  <c r="R10" i="25"/>
  <c r="D10" i="25" s="1"/>
  <c r="W9" i="25"/>
  <c r="V9" i="25" s="1"/>
  <c r="P9" i="25" s="1"/>
  <c r="W8" i="25"/>
  <c r="S8" i="25" s="1"/>
  <c r="G8" i="25" s="1"/>
  <c r="V8" i="25"/>
  <c r="P8" i="25" s="1"/>
  <c r="U8" i="25"/>
  <c r="T8" i="25"/>
  <c r="J8" i="25" s="1"/>
  <c r="M8" i="25"/>
  <c r="K8" i="25" s="1"/>
  <c r="W7" i="25"/>
  <c r="U7" i="25" s="1"/>
  <c r="M7" i="25" s="1"/>
  <c r="V7" i="25"/>
  <c r="T7" i="25"/>
  <c r="S7" i="25"/>
  <c r="G7" i="25" s="1"/>
  <c r="R7" i="25"/>
  <c r="D7" i="25" s="1"/>
  <c r="P7" i="25"/>
  <c r="O7" i="25" s="1"/>
  <c r="J7" i="25"/>
  <c r="H7" i="25" s="1"/>
  <c r="B7" i="25"/>
  <c r="W6" i="25"/>
  <c r="V6" i="25" s="1"/>
  <c r="P6" i="25" s="1"/>
  <c r="P19" i="12"/>
  <c r="P18" i="12"/>
  <c r="M19" i="12"/>
  <c r="M18" i="12"/>
  <c r="J19" i="12"/>
  <c r="J18" i="12"/>
  <c r="G19" i="12"/>
  <c r="G18" i="12"/>
  <c r="D19" i="12"/>
  <c r="D18" i="12"/>
  <c r="H44" i="26" l="1"/>
  <c r="O44" i="28"/>
  <c r="H44" i="29"/>
  <c r="E7" i="29"/>
  <c r="F7" i="29"/>
  <c r="I18" i="29"/>
  <c r="H18" i="29"/>
  <c r="C31" i="29"/>
  <c r="B31" i="29"/>
  <c r="V33" i="29"/>
  <c r="P33" i="29" s="1"/>
  <c r="U33" i="29"/>
  <c r="M33" i="29" s="1"/>
  <c r="T33" i="29"/>
  <c r="J33" i="29" s="1"/>
  <c r="S33" i="29"/>
  <c r="G33" i="29" s="1"/>
  <c r="R33" i="29"/>
  <c r="D33" i="29" s="1"/>
  <c r="W8" i="29"/>
  <c r="O34" i="29"/>
  <c r="N34" i="29"/>
  <c r="C40" i="29"/>
  <c r="O43" i="29"/>
  <c r="N43" i="29"/>
  <c r="O7" i="29"/>
  <c r="N7" i="29"/>
  <c r="I10" i="29"/>
  <c r="H10" i="29"/>
  <c r="N11" i="29"/>
  <c r="L15" i="29"/>
  <c r="K15" i="29"/>
  <c r="O39" i="29"/>
  <c r="N39" i="29"/>
  <c r="F43" i="29"/>
  <c r="E43" i="29"/>
  <c r="C7" i="29"/>
  <c r="L19" i="29"/>
  <c r="K19" i="29"/>
  <c r="F10" i="29"/>
  <c r="E10" i="29"/>
  <c r="U11" i="29"/>
  <c r="M11" i="29" s="1"/>
  <c r="T11" i="29"/>
  <c r="J11" i="29" s="1"/>
  <c r="R11" i="29"/>
  <c r="D11" i="29" s="1"/>
  <c r="S11" i="29"/>
  <c r="G11" i="29" s="1"/>
  <c r="L31" i="29"/>
  <c r="K31" i="29"/>
  <c r="O38" i="29"/>
  <c r="N38" i="29"/>
  <c r="O31" i="29"/>
  <c r="N31" i="29"/>
  <c r="F42" i="29"/>
  <c r="E42" i="29"/>
  <c r="I32" i="29"/>
  <c r="H32" i="29"/>
  <c r="I36" i="29"/>
  <c r="H36" i="29"/>
  <c r="C39" i="29"/>
  <c r="B39" i="29"/>
  <c r="O32" i="29"/>
  <c r="N32" i="29"/>
  <c r="C34" i="29"/>
  <c r="B34" i="29"/>
  <c r="I35" i="29"/>
  <c r="H35" i="29"/>
  <c r="B37" i="29"/>
  <c r="I40" i="29"/>
  <c r="H40" i="29"/>
  <c r="E15" i="29"/>
  <c r="F15" i="29"/>
  <c r="E35" i="29"/>
  <c r="F35" i="29"/>
  <c r="O15" i="29"/>
  <c r="N15" i="29"/>
  <c r="V14" i="29"/>
  <c r="P14" i="29" s="1"/>
  <c r="U14" i="29"/>
  <c r="M14" i="29" s="1"/>
  <c r="S14" i="29"/>
  <c r="G14" i="29" s="1"/>
  <c r="T14" i="29"/>
  <c r="J14" i="29" s="1"/>
  <c r="R14" i="29"/>
  <c r="D14" i="29" s="1"/>
  <c r="L38" i="29"/>
  <c r="K38" i="29"/>
  <c r="O42" i="29"/>
  <c r="N42" i="29"/>
  <c r="V6" i="29"/>
  <c r="P6" i="29" s="1"/>
  <c r="U6" i="29"/>
  <c r="M6" i="29" s="1"/>
  <c r="T6" i="29"/>
  <c r="J6" i="29" s="1"/>
  <c r="S6" i="29"/>
  <c r="G6" i="29" s="1"/>
  <c r="R6" i="29"/>
  <c r="D6" i="29" s="1"/>
  <c r="E34" i="29"/>
  <c r="F34" i="29"/>
  <c r="I37" i="29"/>
  <c r="H37" i="29"/>
  <c r="L39" i="29"/>
  <c r="K39" i="29"/>
  <c r="L43" i="29"/>
  <c r="L7" i="29"/>
  <c r="K7" i="29"/>
  <c r="F18" i="29"/>
  <c r="E18" i="29"/>
  <c r="V41" i="29"/>
  <c r="P41" i="29" s="1"/>
  <c r="U41" i="29"/>
  <c r="M41" i="29" s="1"/>
  <c r="T41" i="29"/>
  <c r="J41" i="29" s="1"/>
  <c r="S41" i="29"/>
  <c r="G41" i="29" s="1"/>
  <c r="R41" i="29"/>
  <c r="D41" i="29" s="1"/>
  <c r="W16" i="29"/>
  <c r="B7" i="29"/>
  <c r="C15" i="29"/>
  <c r="C32" i="29"/>
  <c r="O35" i="29"/>
  <c r="N35" i="29"/>
  <c r="F37" i="29"/>
  <c r="E37" i="29"/>
  <c r="O40" i="29"/>
  <c r="N40" i="29"/>
  <c r="C42" i="29"/>
  <c r="B42" i="29"/>
  <c r="I43" i="29"/>
  <c r="H43" i="29"/>
  <c r="T7" i="29"/>
  <c r="J7" i="29" s="1"/>
  <c r="R9" i="29"/>
  <c r="D9" i="29" s="1"/>
  <c r="U10" i="29"/>
  <c r="M10" i="29" s="1"/>
  <c r="T15" i="29"/>
  <c r="J15" i="29" s="1"/>
  <c r="R17" i="29"/>
  <c r="D17" i="29" s="1"/>
  <c r="U18" i="29"/>
  <c r="M18" i="29" s="1"/>
  <c r="E32" i="29"/>
  <c r="K34" i="29"/>
  <c r="R36" i="29"/>
  <c r="D36" i="29" s="1"/>
  <c r="U37" i="29"/>
  <c r="M37" i="29" s="1"/>
  <c r="E40" i="29"/>
  <c r="K42" i="29"/>
  <c r="R44" i="29"/>
  <c r="D44" i="29" s="1"/>
  <c r="S9" i="29"/>
  <c r="G9" i="29" s="1"/>
  <c r="V10" i="29"/>
  <c r="P10" i="29" s="1"/>
  <c r="W13" i="29"/>
  <c r="S17" i="29"/>
  <c r="G17" i="29" s="1"/>
  <c r="V18" i="29"/>
  <c r="P18" i="29" s="1"/>
  <c r="S36" i="29"/>
  <c r="G36" i="29" s="1"/>
  <c r="V37" i="29"/>
  <c r="P37" i="29" s="1"/>
  <c r="S44" i="29"/>
  <c r="G44" i="29" s="1"/>
  <c r="R19" i="29"/>
  <c r="D19" i="29" s="1"/>
  <c r="U9" i="29"/>
  <c r="M9" i="29" s="1"/>
  <c r="U17" i="29"/>
  <c r="M17" i="29" s="1"/>
  <c r="S19" i="29"/>
  <c r="G19" i="29" s="1"/>
  <c r="E31" i="29"/>
  <c r="R35" i="29"/>
  <c r="D35" i="29" s="1"/>
  <c r="U36" i="29"/>
  <c r="M36" i="29" s="1"/>
  <c r="S38" i="29"/>
  <c r="G38" i="29" s="1"/>
  <c r="E39" i="29"/>
  <c r="R43" i="29"/>
  <c r="D43" i="29" s="1"/>
  <c r="U44" i="29"/>
  <c r="M44" i="29" s="1"/>
  <c r="R38" i="29"/>
  <c r="D38" i="29" s="1"/>
  <c r="W12" i="29"/>
  <c r="T19" i="29"/>
  <c r="J19" i="29" s="1"/>
  <c r="T38" i="29"/>
  <c r="J38" i="29" s="1"/>
  <c r="O19" i="28"/>
  <c r="N19" i="28"/>
  <c r="N17" i="28"/>
  <c r="O17" i="28"/>
  <c r="N9" i="28"/>
  <c r="O9" i="28"/>
  <c r="C12" i="28"/>
  <c r="B12" i="28"/>
  <c r="V14" i="28"/>
  <c r="P14" i="28" s="1"/>
  <c r="U14" i="28"/>
  <c r="M14" i="28" s="1"/>
  <c r="T14" i="28"/>
  <c r="J14" i="28" s="1"/>
  <c r="S14" i="28"/>
  <c r="G14" i="28" s="1"/>
  <c r="R14" i="28"/>
  <c r="D14" i="28" s="1"/>
  <c r="F31" i="28"/>
  <c r="E31" i="28"/>
  <c r="K34" i="28"/>
  <c r="L34" i="28"/>
  <c r="N35" i="28"/>
  <c r="O35" i="28"/>
  <c r="C36" i="28"/>
  <c r="B36" i="28"/>
  <c r="B39" i="28"/>
  <c r="C39" i="28"/>
  <c r="O12" i="28"/>
  <c r="N12" i="28"/>
  <c r="I37" i="28"/>
  <c r="H37" i="28"/>
  <c r="O39" i="28"/>
  <c r="N39" i="28"/>
  <c r="F42" i="28"/>
  <c r="E42" i="28"/>
  <c r="V6" i="28"/>
  <c r="P6" i="28" s="1"/>
  <c r="U6" i="28"/>
  <c r="M6" i="28" s="1"/>
  <c r="T6" i="28"/>
  <c r="J6" i="28" s="1"/>
  <c r="S6" i="28"/>
  <c r="G6" i="28" s="1"/>
  <c r="R6" i="28"/>
  <c r="D6" i="28" s="1"/>
  <c r="N11" i="28"/>
  <c r="F12" i="28"/>
  <c r="E12" i="28"/>
  <c r="I32" i="28"/>
  <c r="H32" i="28"/>
  <c r="V33" i="28"/>
  <c r="P33" i="28" s="1"/>
  <c r="U33" i="28"/>
  <c r="M33" i="28" s="1"/>
  <c r="T33" i="28"/>
  <c r="J33" i="28" s="1"/>
  <c r="S33" i="28"/>
  <c r="G33" i="28" s="1"/>
  <c r="W8" i="28"/>
  <c r="R33" i="28"/>
  <c r="D33" i="28" s="1"/>
  <c r="O34" i="28"/>
  <c r="N34" i="28"/>
  <c r="I35" i="28"/>
  <c r="H35" i="28"/>
  <c r="F37" i="28"/>
  <c r="E37" i="28"/>
  <c r="N38" i="28"/>
  <c r="F39" i="28"/>
  <c r="E39" i="28"/>
  <c r="K42" i="28"/>
  <c r="L42" i="28"/>
  <c r="N43" i="28"/>
  <c r="O43" i="28"/>
  <c r="C44" i="28"/>
  <c r="B44" i="28"/>
  <c r="I40" i="28"/>
  <c r="H40" i="28"/>
  <c r="V41" i="28"/>
  <c r="P41" i="28" s="1"/>
  <c r="U41" i="28"/>
  <c r="M41" i="28" s="1"/>
  <c r="T41" i="28"/>
  <c r="J41" i="28" s="1"/>
  <c r="S41" i="28"/>
  <c r="G41" i="28" s="1"/>
  <c r="R41" i="28"/>
  <c r="D41" i="28" s="1"/>
  <c r="W16" i="28"/>
  <c r="O42" i="28"/>
  <c r="N42" i="28"/>
  <c r="I43" i="28"/>
  <c r="H43" i="28"/>
  <c r="B9" i="28"/>
  <c r="C9" i="28" s="1"/>
  <c r="U11" i="28"/>
  <c r="M11" i="28" s="1"/>
  <c r="T11" i="28"/>
  <c r="J11" i="28" s="1"/>
  <c r="S11" i="28"/>
  <c r="G11" i="28" s="1"/>
  <c r="R11" i="28"/>
  <c r="D11" i="28" s="1"/>
  <c r="L12" i="28"/>
  <c r="K12" i="28"/>
  <c r="O32" i="28"/>
  <c r="N32" i="28"/>
  <c r="L36" i="28"/>
  <c r="K36" i="28"/>
  <c r="U38" i="28"/>
  <c r="M38" i="28" s="1"/>
  <c r="T38" i="28"/>
  <c r="J38" i="28" s="1"/>
  <c r="S38" i="28"/>
  <c r="G38" i="28" s="1"/>
  <c r="R38" i="28"/>
  <c r="D38" i="28" s="1"/>
  <c r="W13" i="28"/>
  <c r="L39" i="28"/>
  <c r="K39" i="28"/>
  <c r="B42" i="28"/>
  <c r="F44" i="28"/>
  <c r="E44" i="28"/>
  <c r="L31" i="28"/>
  <c r="K31" i="28"/>
  <c r="F17" i="28"/>
  <c r="E17" i="28"/>
  <c r="E32" i="28"/>
  <c r="F32" i="28"/>
  <c r="O37" i="28"/>
  <c r="N37" i="28"/>
  <c r="O40" i="28"/>
  <c r="N40" i="28"/>
  <c r="L44" i="28"/>
  <c r="K44" i="28"/>
  <c r="L9" i="28"/>
  <c r="K9" i="28"/>
  <c r="O31" i="28"/>
  <c r="N31" i="28"/>
  <c r="F34" i="28"/>
  <c r="E34" i="28"/>
  <c r="B31" i="28"/>
  <c r="C31" i="28"/>
  <c r="B17" i="28"/>
  <c r="C17" i="28" s="1"/>
  <c r="U19" i="28"/>
  <c r="M19" i="28" s="1"/>
  <c r="T19" i="28"/>
  <c r="J19" i="28" s="1"/>
  <c r="S19" i="28"/>
  <c r="G19" i="28" s="1"/>
  <c r="R19" i="28"/>
  <c r="D19" i="28" s="1"/>
  <c r="F36" i="28"/>
  <c r="E36" i="28"/>
  <c r="F9" i="28"/>
  <c r="E9" i="28"/>
  <c r="L17" i="28"/>
  <c r="K17" i="28"/>
  <c r="L35" i="28"/>
  <c r="E40" i="28"/>
  <c r="F40" i="28"/>
  <c r="W10" i="28"/>
  <c r="W18" i="28"/>
  <c r="W7" i="28"/>
  <c r="W15" i="28"/>
  <c r="R35" i="28"/>
  <c r="D35" i="28" s="1"/>
  <c r="R43" i="28"/>
  <c r="D43" i="28" s="1"/>
  <c r="R32" i="28"/>
  <c r="D32" i="28" s="1"/>
  <c r="S35" i="28"/>
  <c r="G35" i="28" s="1"/>
  <c r="R40" i="28"/>
  <c r="D40" i="28" s="1"/>
  <c r="S43" i="28"/>
  <c r="G43" i="28" s="1"/>
  <c r="L9" i="27"/>
  <c r="K9" i="27"/>
  <c r="L17" i="27"/>
  <c r="K17" i="27"/>
  <c r="K33" i="27"/>
  <c r="L33" i="27"/>
  <c r="C44" i="27"/>
  <c r="B44" i="27"/>
  <c r="T8" i="27"/>
  <c r="J8" i="27" s="1"/>
  <c r="R8" i="27"/>
  <c r="D8" i="27" s="1"/>
  <c r="V8" i="27"/>
  <c r="P8" i="27" s="1"/>
  <c r="B17" i="27"/>
  <c r="C17" i="27" s="1"/>
  <c r="I40" i="27"/>
  <c r="H40" i="27"/>
  <c r="N44" i="27"/>
  <c r="O44" i="27"/>
  <c r="V12" i="27"/>
  <c r="P12" i="27" s="1"/>
  <c r="T12" i="27"/>
  <c r="J12" i="27" s="1"/>
  <c r="U12" i="27"/>
  <c r="M12" i="27" s="1"/>
  <c r="R12" i="27"/>
  <c r="D12" i="27" s="1"/>
  <c r="O13" i="27"/>
  <c r="N13" i="27"/>
  <c r="L35" i="27"/>
  <c r="C36" i="27"/>
  <c r="B36" i="27"/>
  <c r="O40" i="27"/>
  <c r="N40" i="27"/>
  <c r="L44" i="27"/>
  <c r="K44" i="27"/>
  <c r="C13" i="27"/>
  <c r="V14" i="27"/>
  <c r="P14" i="27" s="1"/>
  <c r="T14" i="27"/>
  <c r="J14" i="27" s="1"/>
  <c r="S14" i="27"/>
  <c r="G14" i="27" s="1"/>
  <c r="R14" i="27"/>
  <c r="D14" i="27" s="1"/>
  <c r="T16" i="27"/>
  <c r="J16" i="27" s="1"/>
  <c r="R16" i="27"/>
  <c r="D16" i="27" s="1"/>
  <c r="V16" i="27"/>
  <c r="P16" i="27" s="1"/>
  <c r="F35" i="27"/>
  <c r="E35" i="27"/>
  <c r="I38" i="27"/>
  <c r="H38" i="27"/>
  <c r="F40" i="27"/>
  <c r="E40" i="27"/>
  <c r="H42" i="27"/>
  <c r="I42" i="27"/>
  <c r="B40" i="27"/>
  <c r="C40" i="27"/>
  <c r="V6" i="27"/>
  <c r="P6" i="27" s="1"/>
  <c r="T6" i="27"/>
  <c r="J6" i="27" s="1"/>
  <c r="R6" i="27"/>
  <c r="D6" i="27" s="1"/>
  <c r="S6" i="27"/>
  <c r="G6" i="27" s="1"/>
  <c r="L41" i="27"/>
  <c r="K41" i="27"/>
  <c r="L42" i="27"/>
  <c r="K42" i="27"/>
  <c r="L6" i="27"/>
  <c r="L8" i="27"/>
  <c r="I13" i="27"/>
  <c r="F16" i="27"/>
  <c r="O32" i="27"/>
  <c r="N32" i="27"/>
  <c r="F34" i="27"/>
  <c r="E34" i="27"/>
  <c r="O38" i="27"/>
  <c r="N38" i="27"/>
  <c r="O41" i="27"/>
  <c r="N41" i="27"/>
  <c r="I35" i="27"/>
  <c r="H35" i="27"/>
  <c r="C34" i="27"/>
  <c r="B34" i="27"/>
  <c r="F12" i="27"/>
  <c r="V33" i="27"/>
  <c r="P33" i="27" s="1"/>
  <c r="T33" i="27"/>
  <c r="J33" i="27" s="1"/>
  <c r="S33" i="27"/>
  <c r="G33" i="27" s="1"/>
  <c r="R33" i="27"/>
  <c r="D33" i="27" s="1"/>
  <c r="K34" i="27"/>
  <c r="L34" i="27"/>
  <c r="F37" i="27"/>
  <c r="E37" i="27"/>
  <c r="O9" i="27"/>
  <c r="E32" i="27"/>
  <c r="F32" i="27"/>
  <c r="L37" i="27"/>
  <c r="K37" i="27"/>
  <c r="F38" i="27"/>
  <c r="E38" i="27"/>
  <c r="S8" i="27"/>
  <c r="G8" i="27" s="1"/>
  <c r="B9" i="27"/>
  <c r="C9" i="27"/>
  <c r="L14" i="27"/>
  <c r="L16" i="27"/>
  <c r="V31" i="27"/>
  <c r="P31" i="27" s="1"/>
  <c r="U31" i="27"/>
  <c r="M31" i="27" s="1"/>
  <c r="T31" i="27"/>
  <c r="J31" i="27" s="1"/>
  <c r="S31" i="27"/>
  <c r="G31" i="27" s="1"/>
  <c r="R31" i="27"/>
  <c r="D31" i="27" s="1"/>
  <c r="O39" i="27"/>
  <c r="N39" i="27"/>
  <c r="I43" i="27"/>
  <c r="H43" i="27"/>
  <c r="L36" i="27"/>
  <c r="K36" i="27"/>
  <c r="C42" i="27"/>
  <c r="B42" i="27"/>
  <c r="U43" i="27"/>
  <c r="M43" i="27" s="1"/>
  <c r="W11" i="27"/>
  <c r="U13" i="27"/>
  <c r="M13" i="27" s="1"/>
  <c r="W19" i="27"/>
  <c r="U32" i="27"/>
  <c r="M32" i="27" s="1"/>
  <c r="V35" i="27"/>
  <c r="P35" i="27" s="1"/>
  <c r="R39" i="27"/>
  <c r="D39" i="27" s="1"/>
  <c r="U40" i="27"/>
  <c r="M40" i="27" s="1"/>
  <c r="V43" i="27"/>
  <c r="P43" i="27" s="1"/>
  <c r="T39" i="27"/>
  <c r="J39" i="27" s="1"/>
  <c r="R41" i="27"/>
  <c r="D41" i="27" s="1"/>
  <c r="S44" i="27"/>
  <c r="G44" i="27" s="1"/>
  <c r="T9" i="27"/>
  <c r="J9" i="27" s="1"/>
  <c r="W10" i="27"/>
  <c r="T17" i="27"/>
  <c r="J17" i="27" s="1"/>
  <c r="W18" i="27"/>
  <c r="T36" i="27"/>
  <c r="J36" i="27" s="1"/>
  <c r="N37" i="27"/>
  <c r="R38" i="27"/>
  <c r="D38" i="27" s="1"/>
  <c r="U39" i="27"/>
  <c r="M39" i="27" s="1"/>
  <c r="S41" i="27"/>
  <c r="G41" i="27" s="1"/>
  <c r="E42" i="27"/>
  <c r="T44" i="27"/>
  <c r="J44" i="27" s="1"/>
  <c r="S39" i="27"/>
  <c r="G39" i="27" s="1"/>
  <c r="W7" i="27"/>
  <c r="W15" i="27"/>
  <c r="R35" i="27"/>
  <c r="D35" i="27" s="1"/>
  <c r="T41" i="27"/>
  <c r="J41" i="27" s="1"/>
  <c r="R43" i="27"/>
  <c r="D43" i="27" s="1"/>
  <c r="S43" i="27"/>
  <c r="G43" i="27" s="1"/>
  <c r="F34" i="26"/>
  <c r="E34" i="26"/>
  <c r="B36" i="26"/>
  <c r="C36" i="26"/>
  <c r="F37" i="26"/>
  <c r="E37" i="26"/>
  <c r="I40" i="26"/>
  <c r="H40" i="26"/>
  <c r="I35" i="26"/>
  <c r="H35" i="26"/>
  <c r="L19" i="26"/>
  <c r="K19" i="26"/>
  <c r="F42" i="26"/>
  <c r="E42" i="26"/>
  <c r="E18" i="26"/>
  <c r="F18" i="26"/>
  <c r="F32" i="26"/>
  <c r="E32" i="26"/>
  <c r="F36" i="26"/>
  <c r="E36" i="26"/>
  <c r="L40" i="26"/>
  <c r="K40" i="26"/>
  <c r="L42" i="26"/>
  <c r="K42" i="26"/>
  <c r="C44" i="26"/>
  <c r="B44" i="26"/>
  <c r="O19" i="26"/>
  <c r="N19" i="26"/>
  <c r="H12" i="26"/>
  <c r="I12" i="26"/>
  <c r="O10" i="26"/>
  <c r="N10" i="26"/>
  <c r="B17" i="26"/>
  <c r="C17" i="26"/>
  <c r="K12" i="26"/>
  <c r="L12" i="26"/>
  <c r="C33" i="26"/>
  <c r="B33" i="26"/>
  <c r="L34" i="26"/>
  <c r="K34" i="26"/>
  <c r="C39" i="26"/>
  <c r="B39" i="26"/>
  <c r="F40" i="26"/>
  <c r="E40" i="26"/>
  <c r="O42" i="26"/>
  <c r="N42" i="26"/>
  <c r="E10" i="26"/>
  <c r="F10" i="26"/>
  <c r="L38" i="26"/>
  <c r="K38" i="26"/>
  <c r="L9" i="26"/>
  <c r="K9" i="26"/>
  <c r="N9" i="26"/>
  <c r="O9" i="26"/>
  <c r="B15" i="26"/>
  <c r="C15" i="26" s="1"/>
  <c r="F15" i="26"/>
  <c r="E15" i="26"/>
  <c r="N6" i="26"/>
  <c r="O6" i="26"/>
  <c r="O11" i="26"/>
  <c r="N11" i="26"/>
  <c r="I13" i="26"/>
  <c r="H13" i="26"/>
  <c r="L15" i="26"/>
  <c r="K15" i="26"/>
  <c r="C31" i="26"/>
  <c r="B31" i="26"/>
  <c r="O33" i="26"/>
  <c r="N33" i="26"/>
  <c r="O34" i="26"/>
  <c r="N34" i="26"/>
  <c r="L36" i="26"/>
  <c r="K36" i="26"/>
  <c r="O37" i="26"/>
  <c r="N37" i="26"/>
  <c r="F39" i="26"/>
  <c r="E39" i="26"/>
  <c r="O41" i="26"/>
  <c r="N41" i="26"/>
  <c r="K43" i="26"/>
  <c r="L43" i="26"/>
  <c r="C12" i="26"/>
  <c r="B12" i="26"/>
  <c r="C42" i="26"/>
  <c r="B42" i="26"/>
  <c r="F12" i="26"/>
  <c r="E12" i="26"/>
  <c r="L11" i="26"/>
  <c r="K11" i="26"/>
  <c r="F13" i="26"/>
  <c r="E13" i="26"/>
  <c r="O15" i="26"/>
  <c r="N15" i="26"/>
  <c r="L17" i="26"/>
  <c r="K17" i="26"/>
  <c r="O18" i="26"/>
  <c r="N18" i="26"/>
  <c r="F31" i="26"/>
  <c r="E31" i="26"/>
  <c r="K35" i="26"/>
  <c r="L35" i="26"/>
  <c r="N36" i="26"/>
  <c r="O36" i="26"/>
  <c r="C37" i="26"/>
  <c r="B37" i="26"/>
  <c r="I39" i="26"/>
  <c r="H39" i="26"/>
  <c r="O43" i="26"/>
  <c r="N43" i="26"/>
  <c r="L44" i="26"/>
  <c r="K44" i="26"/>
  <c r="B9" i="26"/>
  <c r="C9" i="26"/>
  <c r="O14" i="26"/>
  <c r="N14" i="26"/>
  <c r="B18" i="26"/>
  <c r="C18" i="26" s="1"/>
  <c r="I31" i="26"/>
  <c r="H31" i="26"/>
  <c r="O35" i="26"/>
  <c r="N35" i="26"/>
  <c r="O38" i="26"/>
  <c r="N38" i="26"/>
  <c r="I43" i="26"/>
  <c r="H43" i="26"/>
  <c r="N44" i="26"/>
  <c r="O44" i="26"/>
  <c r="T32" i="26"/>
  <c r="J32" i="26" s="1"/>
  <c r="K10" i="26"/>
  <c r="H17" i="26"/>
  <c r="B34" i="26"/>
  <c r="H36" i="26"/>
  <c r="U13" i="26"/>
  <c r="M13" i="26" s="1"/>
  <c r="K18" i="26"/>
  <c r="U32" i="26"/>
  <c r="M32" i="26" s="1"/>
  <c r="W8" i="26"/>
  <c r="V13" i="26"/>
  <c r="P13" i="26" s="1"/>
  <c r="W16" i="26"/>
  <c r="V32" i="26"/>
  <c r="P32" i="26" s="1"/>
  <c r="V40" i="26"/>
  <c r="P40" i="26" s="1"/>
  <c r="R14" i="26"/>
  <c r="D14" i="26" s="1"/>
  <c r="R41" i="26"/>
  <c r="D41" i="26" s="1"/>
  <c r="S6" i="26"/>
  <c r="G6" i="26" s="1"/>
  <c r="T9" i="26"/>
  <c r="J9" i="26" s="1"/>
  <c r="R11" i="26"/>
  <c r="D11" i="26" s="1"/>
  <c r="S14" i="26"/>
  <c r="G14" i="26" s="1"/>
  <c r="R19" i="26"/>
  <c r="D19" i="26" s="1"/>
  <c r="S33" i="26"/>
  <c r="G33" i="26" s="1"/>
  <c r="R38" i="26"/>
  <c r="D38" i="26" s="1"/>
  <c r="S41" i="26"/>
  <c r="G41" i="26" s="1"/>
  <c r="R6" i="26"/>
  <c r="D6" i="26" s="1"/>
  <c r="T6" i="26"/>
  <c r="J6" i="26" s="1"/>
  <c r="W7" i="26"/>
  <c r="S11" i="26"/>
  <c r="G11" i="26" s="1"/>
  <c r="T14" i="26"/>
  <c r="J14" i="26" s="1"/>
  <c r="S19" i="26"/>
  <c r="G19" i="26" s="1"/>
  <c r="T33" i="26"/>
  <c r="J33" i="26" s="1"/>
  <c r="R35" i="26"/>
  <c r="D35" i="26" s="1"/>
  <c r="S38" i="26"/>
  <c r="G38" i="26" s="1"/>
  <c r="T41" i="26"/>
  <c r="J41" i="26" s="1"/>
  <c r="R43" i="26"/>
  <c r="D43" i="26" s="1"/>
  <c r="U6" i="26"/>
  <c r="M6" i="26" s="1"/>
  <c r="E9" i="26"/>
  <c r="H10" i="26"/>
  <c r="T11" i="26"/>
  <c r="J11" i="26" s="1"/>
  <c r="N12" i="26"/>
  <c r="R13" i="26"/>
  <c r="D13" i="26" s="1"/>
  <c r="U14" i="26"/>
  <c r="M14" i="26" s="1"/>
  <c r="E17" i="26"/>
  <c r="H18" i="26"/>
  <c r="T19" i="26"/>
  <c r="J19" i="26" s="1"/>
  <c r="N31" i="26"/>
  <c r="R32" i="26"/>
  <c r="D32" i="26" s="1"/>
  <c r="U33" i="26"/>
  <c r="M33" i="26" s="1"/>
  <c r="S35" i="26"/>
  <c r="G35" i="26" s="1"/>
  <c r="H37" i="26"/>
  <c r="T38" i="26"/>
  <c r="J38" i="26" s="1"/>
  <c r="N39" i="26"/>
  <c r="R40" i="26"/>
  <c r="D40" i="26" s="1"/>
  <c r="U41" i="26"/>
  <c r="M41" i="26" s="1"/>
  <c r="S43" i="26"/>
  <c r="G43" i="26" s="1"/>
  <c r="E44" i="26"/>
  <c r="N9" i="25"/>
  <c r="O9" i="25"/>
  <c r="F42" i="25"/>
  <c r="E42" i="25"/>
  <c r="L34" i="25"/>
  <c r="K34" i="25"/>
  <c r="O6" i="25"/>
  <c r="N6" i="25"/>
  <c r="L7" i="25"/>
  <c r="K7" i="25"/>
  <c r="F10" i="25"/>
  <c r="E10" i="25"/>
  <c r="L12" i="25"/>
  <c r="K12" i="25"/>
  <c r="N17" i="25"/>
  <c r="O17" i="25"/>
  <c r="C31" i="25"/>
  <c r="B31" i="25"/>
  <c r="O33" i="25"/>
  <c r="N33" i="25"/>
  <c r="I35" i="25"/>
  <c r="H35" i="25"/>
  <c r="L38" i="25"/>
  <c r="K38" i="25"/>
  <c r="L14" i="25"/>
  <c r="K14" i="25"/>
  <c r="O39" i="25"/>
  <c r="N39" i="25"/>
  <c r="E16" i="25"/>
  <c r="F16" i="25"/>
  <c r="L33" i="25"/>
  <c r="K33" i="25"/>
  <c r="L42" i="25"/>
  <c r="K42" i="25"/>
  <c r="I8" i="25"/>
  <c r="H8" i="25"/>
  <c r="O10" i="25"/>
  <c r="N10" i="25"/>
  <c r="I12" i="25"/>
  <c r="H12" i="25"/>
  <c r="I18" i="25"/>
  <c r="H18" i="25"/>
  <c r="O32" i="25"/>
  <c r="N32" i="25"/>
  <c r="E35" i="25"/>
  <c r="F35" i="25"/>
  <c r="C39" i="25"/>
  <c r="B39" i="25"/>
  <c r="O41" i="25"/>
  <c r="N41" i="25"/>
  <c r="I43" i="25"/>
  <c r="H43" i="25"/>
  <c r="B12" i="25"/>
  <c r="C12" i="25" s="1"/>
  <c r="F32" i="25"/>
  <c r="E32" i="25"/>
  <c r="L32" i="25"/>
  <c r="K32" i="25"/>
  <c r="F40" i="25"/>
  <c r="E40" i="25"/>
  <c r="L11" i="25"/>
  <c r="K11" i="25"/>
  <c r="O18" i="25"/>
  <c r="N18" i="25"/>
  <c r="L31" i="25"/>
  <c r="K31" i="25"/>
  <c r="B32" i="25"/>
  <c r="C32" i="25"/>
  <c r="N36" i="25"/>
  <c r="O36" i="25"/>
  <c r="L40" i="25"/>
  <c r="K40" i="25"/>
  <c r="L41" i="25"/>
  <c r="K41" i="25"/>
  <c r="O43" i="25"/>
  <c r="N43" i="25"/>
  <c r="O16" i="25"/>
  <c r="N16" i="25"/>
  <c r="F15" i="25"/>
  <c r="E15" i="25"/>
  <c r="L15" i="25"/>
  <c r="K15" i="25"/>
  <c r="L19" i="25"/>
  <c r="K19" i="25"/>
  <c r="O31" i="25"/>
  <c r="N31" i="25"/>
  <c r="F34" i="25"/>
  <c r="E34" i="25"/>
  <c r="I37" i="25"/>
  <c r="H37" i="25"/>
  <c r="O40" i="25"/>
  <c r="N40" i="25"/>
  <c r="E43" i="25"/>
  <c r="F43" i="25"/>
  <c r="B10" i="25"/>
  <c r="C10" i="25" s="1"/>
  <c r="I10" i="25"/>
  <c r="H10" i="25"/>
  <c r="B18" i="25"/>
  <c r="C18" i="25" s="1"/>
  <c r="O35" i="25"/>
  <c r="N35" i="25"/>
  <c r="C7" i="25"/>
  <c r="O8" i="25"/>
  <c r="N8" i="25"/>
  <c r="F7" i="25"/>
  <c r="E7" i="25"/>
  <c r="F8" i="25"/>
  <c r="E8" i="25"/>
  <c r="O14" i="25"/>
  <c r="N14" i="25"/>
  <c r="I16" i="25"/>
  <c r="H16" i="25"/>
  <c r="C37" i="25"/>
  <c r="B37" i="25"/>
  <c r="L39" i="25"/>
  <c r="K39" i="25"/>
  <c r="B40" i="25"/>
  <c r="C40" i="25"/>
  <c r="N44" i="25"/>
  <c r="O44" i="25"/>
  <c r="I7" i="25"/>
  <c r="L8" i="25"/>
  <c r="V11" i="25"/>
  <c r="P11" i="25" s="1"/>
  <c r="F14" i="25"/>
  <c r="I15" i="25"/>
  <c r="R15" i="25"/>
  <c r="D15" i="25" s="1"/>
  <c r="U16" i="25"/>
  <c r="M16" i="25" s="1"/>
  <c r="S18" i="25"/>
  <c r="G18" i="25" s="1"/>
  <c r="V19" i="25"/>
  <c r="P19" i="25" s="1"/>
  <c r="F33" i="25"/>
  <c r="I34" i="25"/>
  <c r="R34" i="25"/>
  <c r="D34" i="25" s="1"/>
  <c r="U35" i="25"/>
  <c r="M35" i="25" s="1"/>
  <c r="S37" i="25"/>
  <c r="G37" i="25" s="1"/>
  <c r="V38" i="25"/>
  <c r="P38" i="25" s="1"/>
  <c r="F41" i="25"/>
  <c r="I42" i="25"/>
  <c r="R42" i="25"/>
  <c r="D42" i="25" s="1"/>
  <c r="U43" i="25"/>
  <c r="M43" i="25" s="1"/>
  <c r="R9" i="25"/>
  <c r="D9" i="25" s="1"/>
  <c r="U10" i="25"/>
  <c r="M10" i="25" s="1"/>
  <c r="R17" i="25"/>
  <c r="D17" i="25" s="1"/>
  <c r="U18" i="25"/>
  <c r="M18" i="25" s="1"/>
  <c r="H33" i="25"/>
  <c r="R36" i="25"/>
  <c r="D36" i="25" s="1"/>
  <c r="U37" i="25"/>
  <c r="M37" i="25" s="1"/>
  <c r="H41" i="25"/>
  <c r="R44" i="25"/>
  <c r="D44" i="25" s="1"/>
  <c r="R6" i="25"/>
  <c r="D6" i="25" s="1"/>
  <c r="S9" i="25"/>
  <c r="G9" i="25" s="1"/>
  <c r="W13" i="25"/>
  <c r="R14" i="25"/>
  <c r="D14" i="25" s="1"/>
  <c r="S17" i="25"/>
  <c r="G17" i="25" s="1"/>
  <c r="R33" i="25"/>
  <c r="D33" i="25" s="1"/>
  <c r="S36" i="25"/>
  <c r="G36" i="25" s="1"/>
  <c r="V37" i="25"/>
  <c r="P37" i="25" s="1"/>
  <c r="R41" i="25"/>
  <c r="D41" i="25" s="1"/>
  <c r="S44" i="25"/>
  <c r="G44" i="25" s="1"/>
  <c r="T9" i="25"/>
  <c r="J9" i="25" s="1"/>
  <c r="R11" i="25"/>
  <c r="D11" i="25" s="1"/>
  <c r="T17" i="25"/>
  <c r="J17" i="25" s="1"/>
  <c r="R19" i="25"/>
  <c r="D19" i="25" s="1"/>
  <c r="T36" i="25"/>
  <c r="J36" i="25" s="1"/>
  <c r="R38" i="25"/>
  <c r="D38" i="25" s="1"/>
  <c r="T44" i="25"/>
  <c r="J44" i="25" s="1"/>
  <c r="N7" i="25"/>
  <c r="R8" i="25"/>
  <c r="D8" i="25" s="1"/>
  <c r="U9" i="25"/>
  <c r="M9" i="25" s="1"/>
  <c r="S11" i="25"/>
  <c r="G11" i="25" s="1"/>
  <c r="E12" i="25"/>
  <c r="T14" i="25"/>
  <c r="J14" i="25" s="1"/>
  <c r="N15" i="25"/>
  <c r="R16" i="25"/>
  <c r="D16" i="25" s="1"/>
  <c r="U17" i="25"/>
  <c r="M17" i="25" s="1"/>
  <c r="S19" i="25"/>
  <c r="G19" i="25" s="1"/>
  <c r="E31" i="25"/>
  <c r="H32" i="25"/>
  <c r="N34" i="25"/>
  <c r="R35" i="25"/>
  <c r="D35" i="25" s="1"/>
  <c r="U36" i="25"/>
  <c r="M36" i="25" s="1"/>
  <c r="S38" i="25"/>
  <c r="G38" i="25" s="1"/>
  <c r="E39" i="25"/>
  <c r="H40" i="25"/>
  <c r="N42" i="25"/>
  <c r="R43" i="25"/>
  <c r="D43" i="25" s="1"/>
  <c r="U44" i="25"/>
  <c r="M44" i="25" s="1"/>
  <c r="S6" i="25"/>
  <c r="G6" i="25" s="1"/>
  <c r="T6" i="25"/>
  <c r="J6" i="25" s="1"/>
  <c r="U6" i="25"/>
  <c r="M6" i="25" s="1"/>
  <c r="T11" i="25"/>
  <c r="J11" i="25" s="1"/>
  <c r="N12" i="25"/>
  <c r="T19" i="25"/>
  <c r="J19" i="25" s="1"/>
  <c r="T38" i="25"/>
  <c r="J38" i="25" s="1"/>
  <c r="C41" i="29" l="1"/>
  <c r="B41" i="29"/>
  <c r="C38" i="29"/>
  <c r="B38" i="29"/>
  <c r="H7" i="29"/>
  <c r="I7" i="29"/>
  <c r="B14" i="29"/>
  <c r="C14" i="29"/>
  <c r="O33" i="29"/>
  <c r="N33" i="29"/>
  <c r="L44" i="29"/>
  <c r="K44" i="29"/>
  <c r="K17" i="29"/>
  <c r="L17" i="29"/>
  <c r="S13" i="29"/>
  <c r="G13" i="29" s="1"/>
  <c r="R13" i="29"/>
  <c r="D13" i="29" s="1"/>
  <c r="V13" i="29"/>
  <c r="P13" i="29" s="1"/>
  <c r="U13" i="29"/>
  <c r="M13" i="29" s="1"/>
  <c r="T13" i="29"/>
  <c r="J13" i="29" s="1"/>
  <c r="I41" i="29"/>
  <c r="H41" i="29"/>
  <c r="I6" i="29"/>
  <c r="H6" i="29"/>
  <c r="I14" i="29"/>
  <c r="H14" i="29"/>
  <c r="E6" i="29"/>
  <c r="F6" i="29"/>
  <c r="C43" i="29"/>
  <c r="B43" i="29"/>
  <c r="L9" i="29"/>
  <c r="K9" i="29"/>
  <c r="O10" i="29"/>
  <c r="N10" i="29"/>
  <c r="L41" i="29"/>
  <c r="K41" i="29"/>
  <c r="L6" i="29"/>
  <c r="K6" i="29"/>
  <c r="E14" i="29"/>
  <c r="F14" i="29"/>
  <c r="E11" i="29"/>
  <c r="F11" i="29"/>
  <c r="L37" i="29"/>
  <c r="K37" i="29"/>
  <c r="F17" i="29"/>
  <c r="E17" i="29"/>
  <c r="B19" i="29"/>
  <c r="C19" i="29" s="1"/>
  <c r="F9" i="29"/>
  <c r="E9" i="29"/>
  <c r="L18" i="29"/>
  <c r="K18" i="29"/>
  <c r="O41" i="29"/>
  <c r="N41" i="29"/>
  <c r="O6" i="29"/>
  <c r="N6" i="29"/>
  <c r="L14" i="29"/>
  <c r="K14" i="29"/>
  <c r="B11" i="29"/>
  <c r="C11" i="29" s="1"/>
  <c r="T8" i="29"/>
  <c r="J8" i="29" s="1"/>
  <c r="S8" i="29"/>
  <c r="G8" i="29" s="1"/>
  <c r="R8" i="29"/>
  <c r="D8" i="29" s="1"/>
  <c r="U8" i="29"/>
  <c r="M8" i="29" s="1"/>
  <c r="V8" i="29"/>
  <c r="P8" i="29" s="1"/>
  <c r="B9" i="29"/>
  <c r="C9" i="29" s="1"/>
  <c r="C36" i="29"/>
  <c r="B36" i="29"/>
  <c r="F38" i="29"/>
  <c r="E38" i="29"/>
  <c r="F44" i="29"/>
  <c r="E44" i="29"/>
  <c r="C44" i="29"/>
  <c r="B44" i="29"/>
  <c r="B17" i="29"/>
  <c r="C17" i="29" s="1"/>
  <c r="N14" i="29"/>
  <c r="O14" i="29"/>
  <c r="I11" i="29"/>
  <c r="H11" i="29"/>
  <c r="C33" i="29"/>
  <c r="B33" i="29"/>
  <c r="N18" i="29"/>
  <c r="O18" i="29"/>
  <c r="F19" i="29"/>
  <c r="E19" i="29"/>
  <c r="E41" i="29"/>
  <c r="F41" i="29"/>
  <c r="I38" i="29"/>
  <c r="H38" i="29"/>
  <c r="L36" i="29"/>
  <c r="K36" i="29"/>
  <c r="O37" i="29"/>
  <c r="N37" i="29"/>
  <c r="H15" i="29"/>
  <c r="I15" i="29"/>
  <c r="L11" i="29"/>
  <c r="K11" i="29"/>
  <c r="E33" i="29"/>
  <c r="F33" i="29"/>
  <c r="V12" i="29"/>
  <c r="P12" i="29" s="1"/>
  <c r="U12" i="29"/>
  <c r="M12" i="29" s="1"/>
  <c r="T12" i="29"/>
  <c r="J12" i="29" s="1"/>
  <c r="S12" i="29"/>
  <c r="G12" i="29" s="1"/>
  <c r="R12" i="29"/>
  <c r="D12" i="29" s="1"/>
  <c r="B6" i="29"/>
  <c r="C6" i="29"/>
  <c r="L33" i="29"/>
  <c r="K33" i="29"/>
  <c r="I19" i="29"/>
  <c r="H19" i="29"/>
  <c r="C35" i="29"/>
  <c r="B35" i="29"/>
  <c r="F36" i="29"/>
  <c r="E36" i="29"/>
  <c r="L10" i="29"/>
  <c r="K10" i="29"/>
  <c r="T16" i="29"/>
  <c r="J16" i="29" s="1"/>
  <c r="S16" i="29"/>
  <c r="G16" i="29" s="1"/>
  <c r="R16" i="29"/>
  <c r="D16" i="29" s="1"/>
  <c r="U16" i="29"/>
  <c r="M16" i="29" s="1"/>
  <c r="V16" i="29"/>
  <c r="P16" i="29" s="1"/>
  <c r="I33" i="29"/>
  <c r="H33" i="29"/>
  <c r="C33" i="28"/>
  <c r="B33" i="28"/>
  <c r="T8" i="28"/>
  <c r="J8" i="28" s="1"/>
  <c r="S8" i="28"/>
  <c r="G8" i="28" s="1"/>
  <c r="R8" i="28"/>
  <c r="D8" i="28" s="1"/>
  <c r="V8" i="28"/>
  <c r="P8" i="28" s="1"/>
  <c r="U8" i="28"/>
  <c r="M8" i="28" s="1"/>
  <c r="C35" i="28"/>
  <c r="B35" i="28"/>
  <c r="I19" i="28"/>
  <c r="H19" i="28"/>
  <c r="I38" i="28"/>
  <c r="H38" i="28"/>
  <c r="B11" i="28"/>
  <c r="C11" i="28" s="1"/>
  <c r="N6" i="28"/>
  <c r="O6" i="28"/>
  <c r="T15" i="28"/>
  <c r="J15" i="28" s="1"/>
  <c r="V15" i="28"/>
  <c r="P15" i="28" s="1"/>
  <c r="U15" i="28"/>
  <c r="M15" i="28" s="1"/>
  <c r="S15" i="28"/>
  <c r="G15" i="28" s="1"/>
  <c r="R15" i="28"/>
  <c r="D15" i="28" s="1"/>
  <c r="I11" i="28"/>
  <c r="H11" i="28"/>
  <c r="F43" i="28"/>
  <c r="E43" i="28"/>
  <c r="R18" i="28"/>
  <c r="D18" i="28" s="1"/>
  <c r="V18" i="28"/>
  <c r="P18" i="28" s="1"/>
  <c r="U18" i="28"/>
  <c r="M18" i="28" s="1"/>
  <c r="T18" i="28"/>
  <c r="J18" i="28" s="1"/>
  <c r="S18" i="28"/>
  <c r="G18" i="28" s="1"/>
  <c r="L11" i="28"/>
  <c r="K11" i="28"/>
  <c r="C41" i="28"/>
  <c r="B41" i="28"/>
  <c r="E33" i="28"/>
  <c r="F33" i="28"/>
  <c r="B14" i="28"/>
  <c r="C14" i="28" s="1"/>
  <c r="R10" i="28"/>
  <c r="D10" i="28" s="1"/>
  <c r="U10" i="28"/>
  <c r="M10" i="28" s="1"/>
  <c r="V10" i="28"/>
  <c r="P10" i="28" s="1"/>
  <c r="T10" i="28"/>
  <c r="J10" i="28" s="1"/>
  <c r="S10" i="28"/>
  <c r="G10" i="28" s="1"/>
  <c r="E41" i="28"/>
  <c r="F41" i="28"/>
  <c r="H33" i="28"/>
  <c r="I33" i="28"/>
  <c r="B6" i="28"/>
  <c r="C6" i="28" s="1"/>
  <c r="E14" i="28"/>
  <c r="F14" i="28"/>
  <c r="F11" i="28"/>
  <c r="E11" i="28"/>
  <c r="T16" i="28"/>
  <c r="J16" i="28" s="1"/>
  <c r="S16" i="28"/>
  <c r="G16" i="28" s="1"/>
  <c r="R16" i="28"/>
  <c r="D16" i="28" s="1"/>
  <c r="U16" i="28"/>
  <c r="M16" i="28" s="1"/>
  <c r="V16" i="28"/>
  <c r="P16" i="28" s="1"/>
  <c r="B40" i="28"/>
  <c r="C40" i="28"/>
  <c r="F35" i="28"/>
  <c r="E35" i="28"/>
  <c r="S13" i="28"/>
  <c r="G13" i="28" s="1"/>
  <c r="V13" i="28"/>
  <c r="P13" i="28" s="1"/>
  <c r="R13" i="28"/>
  <c r="D13" i="28" s="1"/>
  <c r="T13" i="28"/>
  <c r="J13" i="28" s="1"/>
  <c r="U13" i="28"/>
  <c r="M13" i="28" s="1"/>
  <c r="H41" i="28"/>
  <c r="I41" i="28"/>
  <c r="L33" i="28"/>
  <c r="K33" i="28"/>
  <c r="E6" i="28"/>
  <c r="F6" i="28"/>
  <c r="H14" i="28"/>
  <c r="I14" i="28"/>
  <c r="L19" i="28"/>
  <c r="K19" i="28"/>
  <c r="L38" i="28"/>
  <c r="K38" i="28"/>
  <c r="T7" i="28"/>
  <c r="J7" i="28" s="1"/>
  <c r="V7" i="28"/>
  <c r="P7" i="28" s="1"/>
  <c r="U7" i="28"/>
  <c r="M7" i="28" s="1"/>
  <c r="R7" i="28"/>
  <c r="D7" i="28" s="1"/>
  <c r="S7" i="28"/>
  <c r="G7" i="28" s="1"/>
  <c r="B32" i="28"/>
  <c r="C32" i="28"/>
  <c r="C19" i="28"/>
  <c r="B19" i="28"/>
  <c r="C38" i="28"/>
  <c r="B38" i="28"/>
  <c r="L41" i="28"/>
  <c r="K41" i="28"/>
  <c r="N33" i="28"/>
  <c r="O33" i="28"/>
  <c r="I6" i="28"/>
  <c r="H6" i="28"/>
  <c r="L14" i="28"/>
  <c r="K14" i="28"/>
  <c r="C43" i="28"/>
  <c r="B43" i="28"/>
  <c r="E19" i="28"/>
  <c r="F19" i="28"/>
  <c r="F38" i="28"/>
  <c r="E38" i="28"/>
  <c r="O41" i="28"/>
  <c r="N41" i="28"/>
  <c r="L6" i="28"/>
  <c r="K6" i="28"/>
  <c r="O14" i="28"/>
  <c r="N14" i="28"/>
  <c r="K43" i="27"/>
  <c r="L43" i="27"/>
  <c r="O8" i="27"/>
  <c r="N8" i="27"/>
  <c r="L40" i="27"/>
  <c r="K40" i="27"/>
  <c r="B31" i="27"/>
  <c r="C31" i="27"/>
  <c r="O33" i="27"/>
  <c r="N33" i="27"/>
  <c r="I6" i="27"/>
  <c r="H6" i="27"/>
  <c r="E14" i="27"/>
  <c r="F14" i="27"/>
  <c r="B8" i="27"/>
  <c r="C8" i="27" s="1"/>
  <c r="I44" i="27"/>
  <c r="H44" i="27"/>
  <c r="B39" i="27"/>
  <c r="C39" i="27"/>
  <c r="E31" i="27"/>
  <c r="F31" i="27"/>
  <c r="O6" i="27"/>
  <c r="N6" i="27"/>
  <c r="I14" i="27"/>
  <c r="H14" i="27"/>
  <c r="I8" i="27"/>
  <c r="H8" i="27"/>
  <c r="F43" i="27"/>
  <c r="E43" i="27"/>
  <c r="R10" i="27"/>
  <c r="D10" i="27" s="1"/>
  <c r="V10" i="27"/>
  <c r="P10" i="27" s="1"/>
  <c r="T10" i="27"/>
  <c r="J10" i="27" s="1"/>
  <c r="U10" i="27"/>
  <c r="M10" i="27" s="1"/>
  <c r="S10" i="27"/>
  <c r="G10" i="27" s="1"/>
  <c r="N35" i="27"/>
  <c r="O35" i="27"/>
  <c r="I31" i="27"/>
  <c r="H31" i="27"/>
  <c r="O14" i="27"/>
  <c r="N14" i="27"/>
  <c r="I12" i="27"/>
  <c r="H12" i="27"/>
  <c r="E41" i="27"/>
  <c r="F41" i="27"/>
  <c r="I41" i="27"/>
  <c r="H41" i="27"/>
  <c r="I36" i="27"/>
  <c r="H36" i="27"/>
  <c r="H33" i="27"/>
  <c r="I33" i="27"/>
  <c r="H9" i="27"/>
  <c r="I9" i="27"/>
  <c r="L31" i="27"/>
  <c r="K31" i="27"/>
  <c r="L39" i="27"/>
  <c r="K39" i="27"/>
  <c r="U19" i="27"/>
  <c r="M19" i="27" s="1"/>
  <c r="S19" i="27"/>
  <c r="G19" i="27" s="1"/>
  <c r="R19" i="27"/>
  <c r="D19" i="27" s="1"/>
  <c r="T19" i="27"/>
  <c r="J19" i="27" s="1"/>
  <c r="V19" i="27"/>
  <c r="P19" i="27" s="1"/>
  <c r="O31" i="27"/>
  <c r="N31" i="27"/>
  <c r="C35" i="27"/>
  <c r="B35" i="27"/>
  <c r="C38" i="27"/>
  <c r="B38" i="27"/>
  <c r="C41" i="27"/>
  <c r="B41" i="27"/>
  <c r="L13" i="27"/>
  <c r="K13" i="27"/>
  <c r="C33" i="27"/>
  <c r="B33" i="27"/>
  <c r="B16" i="27"/>
  <c r="C16" i="27" s="1"/>
  <c r="C12" i="27"/>
  <c r="B12" i="27"/>
  <c r="N43" i="27"/>
  <c r="O43" i="27"/>
  <c r="C14" i="27"/>
  <c r="B14" i="27"/>
  <c r="C43" i="27"/>
  <c r="B43" i="27"/>
  <c r="L32" i="27"/>
  <c r="K32" i="27"/>
  <c r="F44" i="27"/>
  <c r="E44" i="27"/>
  <c r="O16" i="27"/>
  <c r="N16" i="27"/>
  <c r="V15" i="27"/>
  <c r="P15" i="27" s="1"/>
  <c r="U15" i="27"/>
  <c r="M15" i="27" s="1"/>
  <c r="S15" i="27"/>
  <c r="G15" i="27" s="1"/>
  <c r="R15" i="27"/>
  <c r="D15" i="27" s="1"/>
  <c r="T15" i="27"/>
  <c r="J15" i="27" s="1"/>
  <c r="I39" i="27"/>
  <c r="H39" i="27"/>
  <c r="U11" i="27"/>
  <c r="M11" i="27" s="1"/>
  <c r="S11" i="27"/>
  <c r="G11" i="27" s="1"/>
  <c r="R11" i="27"/>
  <c r="D11" i="27" s="1"/>
  <c r="T11" i="27"/>
  <c r="J11" i="27" s="1"/>
  <c r="V11" i="27"/>
  <c r="P11" i="27" s="1"/>
  <c r="E33" i="27"/>
  <c r="F33" i="27"/>
  <c r="E6" i="27"/>
  <c r="F6" i="27"/>
  <c r="I16" i="27"/>
  <c r="H16" i="27"/>
  <c r="L12" i="27"/>
  <c r="K12" i="27"/>
  <c r="U7" i="27"/>
  <c r="M7" i="27" s="1"/>
  <c r="V7" i="27"/>
  <c r="P7" i="27" s="1"/>
  <c r="S7" i="27"/>
  <c r="G7" i="27" s="1"/>
  <c r="R7" i="27"/>
  <c r="D7" i="27" s="1"/>
  <c r="T7" i="27"/>
  <c r="J7" i="27" s="1"/>
  <c r="B6" i="27"/>
  <c r="C6" i="27" s="1"/>
  <c r="F39" i="27"/>
  <c r="E39" i="27"/>
  <c r="R18" i="27"/>
  <c r="D18" i="27" s="1"/>
  <c r="V18" i="27"/>
  <c r="P18" i="27" s="1"/>
  <c r="T18" i="27"/>
  <c r="J18" i="27" s="1"/>
  <c r="U18" i="27"/>
  <c r="M18" i="27" s="1"/>
  <c r="S18" i="27"/>
  <c r="G18" i="27" s="1"/>
  <c r="O12" i="27"/>
  <c r="N12" i="27"/>
  <c r="H17" i="27"/>
  <c r="I17" i="27"/>
  <c r="E8" i="27"/>
  <c r="F8" i="27"/>
  <c r="B13" i="26"/>
  <c r="C13" i="26"/>
  <c r="L33" i="26"/>
  <c r="K33" i="26"/>
  <c r="C35" i="26"/>
  <c r="B35" i="26"/>
  <c r="E41" i="26"/>
  <c r="F41" i="26"/>
  <c r="C41" i="26"/>
  <c r="B41" i="26"/>
  <c r="B6" i="26"/>
  <c r="C6" i="26" s="1"/>
  <c r="F43" i="26"/>
  <c r="E43" i="26"/>
  <c r="B32" i="26"/>
  <c r="C32" i="26"/>
  <c r="H11" i="26"/>
  <c r="I11" i="26"/>
  <c r="I33" i="26"/>
  <c r="H33" i="26"/>
  <c r="C38" i="26"/>
  <c r="B38" i="26"/>
  <c r="B14" i="26"/>
  <c r="C14" i="26" s="1"/>
  <c r="K13" i="26"/>
  <c r="L13" i="26"/>
  <c r="F35" i="26"/>
  <c r="E35" i="26"/>
  <c r="L41" i="26"/>
  <c r="K41" i="26"/>
  <c r="F19" i="26"/>
  <c r="E19" i="26"/>
  <c r="E33" i="26"/>
  <c r="F33" i="26"/>
  <c r="O40" i="26"/>
  <c r="N40" i="26"/>
  <c r="F38" i="26"/>
  <c r="E38" i="26"/>
  <c r="B40" i="26"/>
  <c r="C40" i="26"/>
  <c r="I19" i="26"/>
  <c r="H19" i="26"/>
  <c r="I14" i="26"/>
  <c r="H14" i="26"/>
  <c r="B19" i="26"/>
  <c r="C19" i="26" s="1"/>
  <c r="N32" i="26"/>
  <c r="O32" i="26"/>
  <c r="L6" i="26"/>
  <c r="K6" i="26"/>
  <c r="E11" i="26"/>
  <c r="F11" i="26"/>
  <c r="E14" i="26"/>
  <c r="F14" i="26"/>
  <c r="T16" i="26"/>
  <c r="J16" i="26" s="1"/>
  <c r="S16" i="26"/>
  <c r="G16" i="26" s="1"/>
  <c r="R16" i="26"/>
  <c r="D16" i="26" s="1"/>
  <c r="V16" i="26"/>
  <c r="P16" i="26" s="1"/>
  <c r="U16" i="26"/>
  <c r="M16" i="26" s="1"/>
  <c r="L32" i="26"/>
  <c r="K32" i="26"/>
  <c r="I38" i="26"/>
  <c r="H38" i="26"/>
  <c r="C43" i="26"/>
  <c r="B43" i="26"/>
  <c r="U7" i="26"/>
  <c r="M7" i="26" s="1"/>
  <c r="V7" i="26"/>
  <c r="P7" i="26" s="1"/>
  <c r="T7" i="26"/>
  <c r="J7" i="26" s="1"/>
  <c r="S7" i="26"/>
  <c r="G7" i="26" s="1"/>
  <c r="R7" i="26"/>
  <c r="D7" i="26" s="1"/>
  <c r="B11" i="26"/>
  <c r="C11" i="26" s="1"/>
  <c r="N13" i="26"/>
  <c r="O13" i="26"/>
  <c r="E6" i="26"/>
  <c r="F6" i="26"/>
  <c r="L14" i="26"/>
  <c r="K14" i="26"/>
  <c r="I41" i="26"/>
  <c r="H41" i="26"/>
  <c r="I6" i="26"/>
  <c r="H6" i="26"/>
  <c r="I9" i="26"/>
  <c r="H9" i="26"/>
  <c r="T8" i="26"/>
  <c r="J8" i="26" s="1"/>
  <c r="U8" i="26"/>
  <c r="M8" i="26" s="1"/>
  <c r="S8" i="26"/>
  <c r="G8" i="26" s="1"/>
  <c r="R8" i="26"/>
  <c r="D8" i="26" s="1"/>
  <c r="V8" i="26"/>
  <c r="P8" i="26" s="1"/>
  <c r="I32" i="26"/>
  <c r="H32" i="26"/>
  <c r="L18" i="25"/>
  <c r="K18" i="25"/>
  <c r="L17" i="25"/>
  <c r="K17" i="25"/>
  <c r="F44" i="25"/>
  <c r="E44" i="25"/>
  <c r="F9" i="25"/>
  <c r="E9" i="25"/>
  <c r="C17" i="25"/>
  <c r="B17" i="25"/>
  <c r="F37" i="25"/>
  <c r="E37" i="25"/>
  <c r="B15" i="25"/>
  <c r="C15" i="25"/>
  <c r="F19" i="25"/>
  <c r="E19" i="25"/>
  <c r="H9" i="25"/>
  <c r="I9" i="25"/>
  <c r="N38" i="25"/>
  <c r="O38" i="25"/>
  <c r="L6" i="25"/>
  <c r="K6" i="25"/>
  <c r="F38" i="25"/>
  <c r="E38" i="25"/>
  <c r="C16" i="25"/>
  <c r="B16" i="25"/>
  <c r="H44" i="25"/>
  <c r="I44" i="25"/>
  <c r="C41" i="25"/>
  <c r="B41" i="25"/>
  <c r="B6" i="25"/>
  <c r="C6" i="25" s="1"/>
  <c r="L10" i="25"/>
  <c r="K10" i="25"/>
  <c r="K35" i="25"/>
  <c r="L35" i="25"/>
  <c r="B8" i="25"/>
  <c r="C8" i="25" s="1"/>
  <c r="S13" i="25"/>
  <c r="G13" i="25" s="1"/>
  <c r="R13" i="25"/>
  <c r="D13" i="25" s="1"/>
  <c r="U13" i="25"/>
  <c r="M13" i="25" s="1"/>
  <c r="V13" i="25"/>
  <c r="P13" i="25" s="1"/>
  <c r="T13" i="25"/>
  <c r="J13" i="25" s="1"/>
  <c r="K16" i="25"/>
  <c r="L16" i="25"/>
  <c r="I11" i="25"/>
  <c r="H11" i="25"/>
  <c r="I6" i="25"/>
  <c r="H6" i="25"/>
  <c r="L36" i="25"/>
  <c r="K36" i="25"/>
  <c r="C38" i="25"/>
  <c r="B38" i="25"/>
  <c r="O37" i="25"/>
  <c r="N37" i="25"/>
  <c r="C44" i="25"/>
  <c r="B44" i="25"/>
  <c r="B9" i="25"/>
  <c r="C9" i="25" s="1"/>
  <c r="B34" i="25"/>
  <c r="C34" i="25"/>
  <c r="K43" i="25"/>
  <c r="L43" i="25"/>
  <c r="C35" i="25"/>
  <c r="B35" i="25"/>
  <c r="H36" i="25"/>
  <c r="I36" i="25"/>
  <c r="N11" i="25"/>
  <c r="O11" i="25"/>
  <c r="L44" i="25"/>
  <c r="K44" i="25"/>
  <c r="C19" i="25"/>
  <c r="B19" i="25"/>
  <c r="C33" i="25"/>
  <c r="B33" i="25"/>
  <c r="K37" i="25"/>
  <c r="L37" i="25"/>
  <c r="B42" i="25"/>
  <c r="C42" i="25"/>
  <c r="I38" i="25"/>
  <c r="H38" i="25"/>
  <c r="C43" i="25"/>
  <c r="B43" i="25"/>
  <c r="F11" i="25"/>
  <c r="E11" i="25"/>
  <c r="H17" i="25"/>
  <c r="I17" i="25"/>
  <c r="F17" i="25"/>
  <c r="E17" i="25"/>
  <c r="C36" i="25"/>
  <c r="B36" i="25"/>
  <c r="N19" i="25"/>
  <c r="O19" i="25"/>
  <c r="E6" i="25"/>
  <c r="F6" i="25"/>
  <c r="I14" i="25"/>
  <c r="H14" i="25"/>
  <c r="F36" i="25"/>
  <c r="E36" i="25"/>
  <c r="I19" i="25"/>
  <c r="H19" i="25"/>
  <c r="L9" i="25"/>
  <c r="K9" i="25"/>
  <c r="B11" i="25"/>
  <c r="C11" i="25" s="1"/>
  <c r="B14" i="25"/>
  <c r="C14" i="25" s="1"/>
  <c r="F18" i="25"/>
  <c r="E18" i="25"/>
  <c r="P44" i="12"/>
  <c r="P43" i="12"/>
  <c r="P42" i="12"/>
  <c r="P39" i="12"/>
  <c r="P36" i="12"/>
  <c r="P35" i="12"/>
  <c r="P34" i="12"/>
  <c r="P33" i="12"/>
  <c r="P32" i="12"/>
  <c r="P31" i="12"/>
  <c r="M42" i="12"/>
  <c r="M41" i="12"/>
  <c r="M40" i="12"/>
  <c r="M39" i="12"/>
  <c r="M38" i="12"/>
  <c r="M37" i="12"/>
  <c r="M35" i="12"/>
  <c r="M34" i="12"/>
  <c r="M33" i="12"/>
  <c r="M32" i="12"/>
  <c r="M31" i="12"/>
  <c r="J44" i="12"/>
  <c r="J43" i="12"/>
  <c r="J42" i="12"/>
  <c r="J41" i="12"/>
  <c r="J40" i="12"/>
  <c r="J39" i="12"/>
  <c r="J36" i="12"/>
  <c r="J35" i="12"/>
  <c r="J34" i="12"/>
  <c r="J33" i="12"/>
  <c r="J32" i="12"/>
  <c r="J31" i="12"/>
  <c r="G44" i="12"/>
  <c r="G43" i="12"/>
  <c r="G42" i="12"/>
  <c r="G41" i="12"/>
  <c r="G40" i="12"/>
  <c r="G39" i="12"/>
  <c r="G36" i="12"/>
  <c r="G35" i="12"/>
  <c r="G34" i="12"/>
  <c r="G33" i="12"/>
  <c r="G32" i="12"/>
  <c r="G31" i="12"/>
  <c r="D41" i="12"/>
  <c r="D40" i="12"/>
  <c r="D38" i="12"/>
  <c r="D37" i="12"/>
  <c r="M44" i="12"/>
  <c r="M43" i="12"/>
  <c r="G38" i="12"/>
  <c r="G37" i="12"/>
  <c r="D44" i="12"/>
  <c r="D43" i="12"/>
  <c r="W34" i="12"/>
  <c r="W33" i="12"/>
  <c r="J43" i="1"/>
  <c r="J44" i="1"/>
  <c r="J42" i="1"/>
  <c r="J41" i="1"/>
  <c r="J32" i="1"/>
  <c r="J31" i="1"/>
  <c r="J40" i="1"/>
  <c r="J38" i="1"/>
  <c r="J37" i="1"/>
  <c r="J33" i="1"/>
  <c r="G34" i="1"/>
  <c r="G33" i="1"/>
  <c r="J35" i="1"/>
  <c r="G43" i="1"/>
  <c r="G44" i="1"/>
  <c r="G42" i="1"/>
  <c r="G41" i="1"/>
  <c r="G40" i="1"/>
  <c r="J39" i="1"/>
  <c r="G36" i="1"/>
  <c r="H53" i="1"/>
  <c r="I53" i="1" s="1"/>
  <c r="H52" i="1"/>
  <c r="I52" i="1"/>
  <c r="H51" i="1"/>
  <c r="I51" i="1" s="1"/>
  <c r="H50" i="1"/>
  <c r="I50" i="1"/>
  <c r="H49" i="1"/>
  <c r="I49" i="1" s="1"/>
  <c r="H48" i="1"/>
  <c r="I48" i="1"/>
  <c r="H47" i="1"/>
  <c r="I47" i="1"/>
  <c r="H46" i="1"/>
  <c r="I46" i="1" s="1"/>
  <c r="H45" i="1"/>
  <c r="I45" i="1" s="1"/>
  <c r="B16" i="29" l="1"/>
  <c r="C16" i="29" s="1"/>
  <c r="O8" i="29"/>
  <c r="N8" i="29"/>
  <c r="K8" i="29"/>
  <c r="L8" i="29"/>
  <c r="H16" i="29"/>
  <c r="I16" i="29"/>
  <c r="L12" i="29"/>
  <c r="K12" i="29"/>
  <c r="B8" i="29"/>
  <c r="C8" i="29" s="1"/>
  <c r="F16" i="29"/>
  <c r="E16" i="29"/>
  <c r="O12" i="29"/>
  <c r="N12" i="29"/>
  <c r="F8" i="29"/>
  <c r="E8" i="29"/>
  <c r="F12" i="29"/>
  <c r="E12" i="29"/>
  <c r="I8" i="29"/>
  <c r="H8" i="29"/>
  <c r="B13" i="29"/>
  <c r="C13" i="29"/>
  <c r="I12" i="29"/>
  <c r="H12" i="29"/>
  <c r="I13" i="29"/>
  <c r="H13" i="29"/>
  <c r="F13" i="29"/>
  <c r="E13" i="29"/>
  <c r="O16" i="29"/>
  <c r="N16" i="29"/>
  <c r="K13" i="29"/>
  <c r="L13" i="29"/>
  <c r="K16" i="29"/>
  <c r="L16" i="29"/>
  <c r="B12" i="29"/>
  <c r="C12" i="29" s="1"/>
  <c r="O13" i="29"/>
  <c r="N13" i="29"/>
  <c r="E13" i="28"/>
  <c r="F13" i="28"/>
  <c r="I16" i="28"/>
  <c r="H16" i="28"/>
  <c r="F18" i="28"/>
  <c r="E18" i="28"/>
  <c r="K8" i="28"/>
  <c r="L8" i="28"/>
  <c r="I18" i="28"/>
  <c r="H18" i="28"/>
  <c r="B15" i="28"/>
  <c r="C15" i="28" s="1"/>
  <c r="O8" i="28"/>
  <c r="N8" i="28"/>
  <c r="F7" i="28"/>
  <c r="E7" i="28"/>
  <c r="L18" i="28"/>
  <c r="K18" i="28"/>
  <c r="L13" i="28"/>
  <c r="K13" i="28"/>
  <c r="F10" i="28"/>
  <c r="E10" i="28"/>
  <c r="L7" i="28"/>
  <c r="K7" i="28"/>
  <c r="I13" i="28"/>
  <c r="H13" i="28"/>
  <c r="N16" i="28"/>
  <c r="O16" i="28"/>
  <c r="I10" i="28"/>
  <c r="H10" i="28"/>
  <c r="B18" i="28"/>
  <c r="C18" i="28"/>
  <c r="O15" i="28"/>
  <c r="N15" i="28"/>
  <c r="I8" i="28"/>
  <c r="H8" i="28"/>
  <c r="F16" i="28"/>
  <c r="E16" i="28"/>
  <c r="B8" i="28"/>
  <c r="C8" i="28" s="1"/>
  <c r="B7" i="28"/>
  <c r="C7" i="28" s="1"/>
  <c r="O18" i="28"/>
  <c r="N18" i="28"/>
  <c r="K15" i="28"/>
  <c r="L15" i="28"/>
  <c r="F8" i="28"/>
  <c r="E8" i="28"/>
  <c r="O7" i="28"/>
  <c r="N7" i="28"/>
  <c r="B13" i="28"/>
  <c r="C13" i="28"/>
  <c r="K16" i="28"/>
  <c r="L16" i="28"/>
  <c r="O10" i="28"/>
  <c r="N10" i="28"/>
  <c r="H15" i="28"/>
  <c r="I15" i="28"/>
  <c r="B10" i="28"/>
  <c r="C10" i="28" s="1"/>
  <c r="F15" i="28"/>
  <c r="E15" i="28"/>
  <c r="H7" i="28"/>
  <c r="I7" i="28"/>
  <c r="O13" i="28"/>
  <c r="N13" i="28"/>
  <c r="B16" i="28"/>
  <c r="C16" i="28" s="1"/>
  <c r="L10" i="28"/>
  <c r="K10" i="28"/>
  <c r="F7" i="27"/>
  <c r="E7" i="27"/>
  <c r="N7" i="27"/>
  <c r="O7" i="27"/>
  <c r="L7" i="27"/>
  <c r="K7" i="27"/>
  <c r="H15" i="27"/>
  <c r="I15" i="27"/>
  <c r="B10" i="27"/>
  <c r="C10" i="27" s="1"/>
  <c r="B18" i="27"/>
  <c r="C18" i="27" s="1"/>
  <c r="O10" i="27"/>
  <c r="N10" i="27"/>
  <c r="N11" i="27"/>
  <c r="O11" i="27"/>
  <c r="B15" i="27"/>
  <c r="C15" i="27"/>
  <c r="O19" i="27"/>
  <c r="N19" i="27"/>
  <c r="I10" i="27"/>
  <c r="H10" i="27"/>
  <c r="F18" i="27"/>
  <c r="E18" i="27"/>
  <c r="B11" i="27"/>
  <c r="C11" i="27"/>
  <c r="L15" i="27"/>
  <c r="K15" i="27"/>
  <c r="B19" i="27"/>
  <c r="C19" i="27"/>
  <c r="F15" i="27"/>
  <c r="E15" i="27"/>
  <c r="K18" i="27"/>
  <c r="L18" i="27"/>
  <c r="H7" i="27"/>
  <c r="I7" i="27"/>
  <c r="F11" i="27"/>
  <c r="E11" i="27"/>
  <c r="N15" i="27"/>
  <c r="O15" i="27"/>
  <c r="F19" i="27"/>
  <c r="E19" i="27"/>
  <c r="F10" i="27"/>
  <c r="E10" i="27"/>
  <c r="O18" i="27"/>
  <c r="N18" i="27"/>
  <c r="I11" i="27"/>
  <c r="H11" i="27"/>
  <c r="I19" i="27"/>
  <c r="H19" i="27"/>
  <c r="I18" i="27"/>
  <c r="H18" i="27"/>
  <c r="B7" i="27"/>
  <c r="C7" i="27"/>
  <c r="L11" i="27"/>
  <c r="K11" i="27"/>
  <c r="L19" i="27"/>
  <c r="K19" i="27"/>
  <c r="K10" i="27"/>
  <c r="L10" i="27"/>
  <c r="B8" i="26"/>
  <c r="C8" i="26" s="1"/>
  <c r="F16" i="26"/>
  <c r="E16" i="26"/>
  <c r="F8" i="26"/>
  <c r="E8" i="26"/>
  <c r="I16" i="26"/>
  <c r="H16" i="26"/>
  <c r="K8" i="26"/>
  <c r="L8" i="26"/>
  <c r="B7" i="26"/>
  <c r="C7" i="26" s="1"/>
  <c r="I8" i="26"/>
  <c r="H8" i="26"/>
  <c r="F7" i="26"/>
  <c r="E7" i="26"/>
  <c r="H7" i="26"/>
  <c r="I7" i="26"/>
  <c r="O7" i="26"/>
  <c r="N7" i="26"/>
  <c r="K16" i="26"/>
  <c r="L16" i="26"/>
  <c r="L7" i="26"/>
  <c r="K7" i="26"/>
  <c r="O16" i="26"/>
  <c r="N16" i="26"/>
  <c r="O8" i="26"/>
  <c r="N8" i="26"/>
  <c r="B16" i="26"/>
  <c r="C16" i="26" s="1"/>
  <c r="F13" i="25"/>
  <c r="E13" i="25"/>
  <c r="B13" i="25"/>
  <c r="C13" i="25"/>
  <c r="I13" i="25"/>
  <c r="H13" i="25"/>
  <c r="O13" i="25"/>
  <c r="N13" i="25"/>
  <c r="L13" i="25"/>
  <c r="K13" i="25"/>
  <c r="G31" i="1" l="1"/>
  <c r="W44" i="12" l="1"/>
  <c r="W39" i="12"/>
  <c r="J36" i="1"/>
  <c r="J34" i="1"/>
  <c r="W32" i="12" l="1"/>
  <c r="W35" i="12"/>
  <c r="W36" i="12"/>
  <c r="W37" i="12"/>
  <c r="W38" i="12"/>
  <c r="W31" i="12"/>
  <c r="W43" i="12"/>
  <c r="W1" i="29"/>
  <c r="W1" i="28"/>
  <c r="W1" i="27"/>
  <c r="W1" i="26"/>
  <c r="H32" i="1"/>
  <c r="H33" i="1"/>
  <c r="H34" i="1"/>
  <c r="H35" i="1"/>
  <c r="H36" i="1"/>
  <c r="H37" i="1"/>
  <c r="H38" i="1"/>
  <c r="H39" i="1"/>
  <c r="H43" i="1"/>
  <c r="H44" i="1"/>
  <c r="H31" i="1"/>
  <c r="K2" i="12"/>
  <c r="U2" i="29" l="1"/>
  <c r="U1" i="29"/>
  <c r="S2" i="29"/>
  <c r="S1" i="29"/>
  <c r="U2" i="28"/>
  <c r="U1" i="28"/>
  <c r="S2" i="28"/>
  <c r="S1" i="28"/>
  <c r="U2" i="27"/>
  <c r="U1" i="27"/>
  <c r="S2" i="27"/>
  <c r="S1" i="27"/>
  <c r="U2" i="26"/>
  <c r="U1" i="26"/>
  <c r="S2" i="26"/>
  <c r="S1" i="26"/>
  <c r="H40" i="1" l="1"/>
  <c r="W40" i="12"/>
  <c r="H42" i="1"/>
  <c r="H41" i="1"/>
  <c r="W41" i="12"/>
  <c r="K2" i="29"/>
  <c r="I1" i="29"/>
  <c r="K2" i="28"/>
  <c r="I1" i="28"/>
  <c r="K2" i="26"/>
  <c r="K2" i="27"/>
  <c r="I1" i="27"/>
  <c r="I1" i="25"/>
  <c r="J1" i="25" s="1"/>
  <c r="O3" i="12"/>
  <c r="M3" i="12"/>
  <c r="I3" i="12"/>
  <c r="F3" i="12"/>
  <c r="N3" i="12"/>
  <c r="L3" i="12"/>
  <c r="K2" i="25"/>
  <c r="M2" i="12"/>
  <c r="M2" i="25" s="1"/>
  <c r="W1" i="25"/>
  <c r="U2" i="25"/>
  <c r="U1" i="25"/>
  <c r="S2" i="25"/>
  <c r="S1" i="25"/>
  <c r="W42" i="12" l="1"/>
  <c r="J1" i="12"/>
  <c r="J1" i="26" s="1"/>
  <c r="I1" i="26"/>
  <c r="J1" i="28" l="1"/>
  <c r="J1" i="27"/>
  <c r="J1" i="29"/>
  <c r="F35" i="1" l="1"/>
  <c r="F36" i="1"/>
  <c r="K3" i="29" l="1"/>
  <c r="K3" i="28"/>
  <c r="K3" i="27"/>
  <c r="K3" i="26"/>
  <c r="K3" i="25"/>
  <c r="T32" i="12" l="1"/>
  <c r="V33" i="12"/>
  <c r="U35" i="12"/>
  <c r="U36" i="12"/>
  <c r="M36" i="12" s="1"/>
  <c r="S38" i="12"/>
  <c r="S39" i="12"/>
  <c r="T40" i="12"/>
  <c r="W16" i="12"/>
  <c r="U16" i="12" s="1"/>
  <c r="M16" i="12" s="1"/>
  <c r="T44" i="12"/>
  <c r="W6" i="12"/>
  <c r="T36" i="12"/>
  <c r="S37" i="12"/>
  <c r="T37" i="12"/>
  <c r="J37" i="12" s="1"/>
  <c r="W13" i="12"/>
  <c r="U13" i="12" s="1"/>
  <c r="M13" i="12" s="1"/>
  <c r="G8" i="1"/>
  <c r="H8" i="1" s="1"/>
  <c r="G9" i="1"/>
  <c r="G10" i="1"/>
  <c r="G11" i="1"/>
  <c r="G12" i="1"/>
  <c r="H12" i="1" s="1"/>
  <c r="G13" i="1"/>
  <c r="G14" i="1"/>
  <c r="G15" i="1"/>
  <c r="G16" i="1"/>
  <c r="G17" i="1"/>
  <c r="H17" i="1" s="1"/>
  <c r="G6" i="1"/>
  <c r="H6" i="1" s="1"/>
  <c r="G7" i="1"/>
  <c r="G5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C44" i="1"/>
  <c r="D44" i="1"/>
  <c r="E44" i="1"/>
  <c r="F44" i="1"/>
  <c r="C33" i="1"/>
  <c r="D33" i="1"/>
  <c r="E33" i="1"/>
  <c r="F33" i="1"/>
  <c r="C34" i="1"/>
  <c r="D34" i="1"/>
  <c r="E34" i="1"/>
  <c r="F34" i="1"/>
  <c r="C35" i="1"/>
  <c r="D35" i="1"/>
  <c r="E35" i="1"/>
  <c r="C36" i="1"/>
  <c r="D36" i="1"/>
  <c r="E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32" i="1"/>
  <c r="D32" i="1"/>
  <c r="E32" i="1"/>
  <c r="F32" i="1"/>
  <c r="W7" i="12" l="1"/>
  <c r="T7" i="12" s="1"/>
  <c r="J7" i="12" s="1"/>
  <c r="E15" i="1"/>
  <c r="H15" i="1"/>
  <c r="I15" i="1" s="1"/>
  <c r="C16" i="1"/>
  <c r="H16" i="1"/>
  <c r="I16" i="1" s="1"/>
  <c r="D14" i="1"/>
  <c r="H14" i="1"/>
  <c r="I14" i="1" s="1"/>
  <c r="E11" i="1"/>
  <c r="H11" i="1"/>
  <c r="I11" i="1" s="1"/>
  <c r="E5" i="1"/>
  <c r="H5" i="1"/>
  <c r="I5" i="1" s="1"/>
  <c r="D13" i="1"/>
  <c r="H13" i="1"/>
  <c r="I13" i="1" s="1"/>
  <c r="E10" i="1"/>
  <c r="H10" i="1"/>
  <c r="I10" i="1" s="1"/>
  <c r="U32" i="12"/>
  <c r="C7" i="1"/>
  <c r="H7" i="1"/>
  <c r="I7" i="1" s="1"/>
  <c r="D9" i="1"/>
  <c r="H9" i="1"/>
  <c r="I9" i="1" s="1"/>
  <c r="V40" i="12"/>
  <c r="P40" i="12" s="1"/>
  <c r="D17" i="1"/>
  <c r="I17" i="1"/>
  <c r="E17" i="1"/>
  <c r="C8" i="1"/>
  <c r="D8" i="1"/>
  <c r="I8" i="1"/>
  <c r="F15" i="1"/>
  <c r="R33" i="12"/>
  <c r="D33" i="12" s="1"/>
  <c r="W8" i="12"/>
  <c r="U8" i="12" s="1"/>
  <c r="M8" i="12" s="1"/>
  <c r="U33" i="12"/>
  <c r="E6" i="1"/>
  <c r="D6" i="1"/>
  <c r="I6" i="1"/>
  <c r="T43" i="12"/>
  <c r="W18" i="12"/>
  <c r="U18" i="12" s="1"/>
  <c r="U43" i="12"/>
  <c r="R41" i="12"/>
  <c r="S41" i="12"/>
  <c r="V41" i="12"/>
  <c r="P41" i="12" s="1"/>
  <c r="T38" i="12"/>
  <c r="J38" i="12" s="1"/>
  <c r="U40" i="12"/>
  <c r="R40" i="12"/>
  <c r="S40" i="12"/>
  <c r="W15" i="12"/>
  <c r="T15" i="12" s="1"/>
  <c r="J15" i="12" s="1"/>
  <c r="R37" i="12"/>
  <c r="U37" i="12"/>
  <c r="R32" i="12"/>
  <c r="D32" i="12" s="1"/>
  <c r="S32" i="12"/>
  <c r="C14" i="1"/>
  <c r="E16" i="1"/>
  <c r="C11" i="1"/>
  <c r="S36" i="12"/>
  <c r="F14" i="1"/>
  <c r="E9" i="1"/>
  <c r="D15" i="1"/>
  <c r="C17" i="1"/>
  <c r="W12" i="12"/>
  <c r="T12" i="12" s="1"/>
  <c r="J12" i="12" s="1"/>
  <c r="T39" i="12"/>
  <c r="V37" i="12"/>
  <c r="P37" i="12" s="1"/>
  <c r="R36" i="12"/>
  <c r="D36" i="12" s="1"/>
  <c r="V32" i="12"/>
  <c r="F16" i="1"/>
  <c r="D11" i="1"/>
  <c r="F17" i="1"/>
  <c r="F6" i="1"/>
  <c r="E8" i="1"/>
  <c r="D7" i="1"/>
  <c r="C15" i="1"/>
  <c r="C6" i="1"/>
  <c r="W11" i="12"/>
  <c r="T11" i="12" s="1"/>
  <c r="J11" i="12" s="1"/>
  <c r="V36" i="12"/>
  <c r="F10" i="1"/>
  <c r="F5" i="1"/>
  <c r="E13" i="1"/>
  <c r="F13" i="1"/>
  <c r="F9" i="1"/>
  <c r="E7" i="1"/>
  <c r="C10" i="1"/>
  <c r="C5" i="1"/>
  <c r="U44" i="12"/>
  <c r="R44" i="12"/>
  <c r="V44" i="12"/>
  <c r="R42" i="12"/>
  <c r="D42" i="12" s="1"/>
  <c r="T42" i="12"/>
  <c r="U42" i="12"/>
  <c r="R39" i="12"/>
  <c r="D39" i="12" s="1"/>
  <c r="U39" i="12"/>
  <c r="R35" i="12"/>
  <c r="D35" i="12" s="1"/>
  <c r="S35" i="12"/>
  <c r="R34" i="12"/>
  <c r="D34" i="12" s="1"/>
  <c r="S34" i="12"/>
  <c r="T34" i="12"/>
  <c r="F8" i="1"/>
  <c r="F7" i="1"/>
  <c r="D10" i="1"/>
  <c r="D5" i="1"/>
  <c r="C13" i="1"/>
  <c r="C9" i="1"/>
  <c r="W19" i="12"/>
  <c r="T19" i="12" s="1"/>
  <c r="W17" i="12"/>
  <c r="T17" i="12" s="1"/>
  <c r="J17" i="12" s="1"/>
  <c r="W14" i="12"/>
  <c r="T14" i="12" s="1"/>
  <c r="J14" i="12" s="1"/>
  <c r="W10" i="12"/>
  <c r="T10" i="12" s="1"/>
  <c r="J10" i="12" s="1"/>
  <c r="W9" i="12"/>
  <c r="T9" i="12" s="1"/>
  <c r="J9" i="12" s="1"/>
  <c r="S44" i="12"/>
  <c r="T35" i="12"/>
  <c r="U34" i="12"/>
  <c r="R43" i="12"/>
  <c r="V43" i="12"/>
  <c r="S43" i="12"/>
  <c r="T41" i="12"/>
  <c r="U41" i="12"/>
  <c r="U38" i="12"/>
  <c r="R38" i="12"/>
  <c r="V38" i="12"/>
  <c r="P38" i="12" s="1"/>
  <c r="S33" i="12"/>
  <c r="T33" i="12"/>
  <c r="F11" i="1"/>
  <c r="E14" i="1"/>
  <c r="D16" i="1"/>
  <c r="S42" i="12"/>
  <c r="V16" i="12"/>
  <c r="P16" i="12" s="1"/>
  <c r="V13" i="12"/>
  <c r="P13" i="12" s="1"/>
  <c r="R16" i="12"/>
  <c r="D16" i="12" s="1"/>
  <c r="R13" i="12"/>
  <c r="D13" i="12" s="1"/>
  <c r="S16" i="12"/>
  <c r="G16" i="12" s="1"/>
  <c r="S13" i="12"/>
  <c r="G13" i="12" s="1"/>
  <c r="E12" i="1"/>
  <c r="C12" i="1"/>
  <c r="I12" i="1"/>
  <c r="F12" i="1"/>
  <c r="D12" i="1"/>
  <c r="T16" i="12"/>
  <c r="J16" i="12" s="1"/>
  <c r="T13" i="12"/>
  <c r="J13" i="12" s="1"/>
  <c r="V42" i="12"/>
  <c r="V39" i="12"/>
  <c r="V35" i="12"/>
  <c r="V34" i="12"/>
  <c r="R18" i="12" l="1"/>
  <c r="U19" i="12"/>
  <c r="U12" i="12"/>
  <c r="M12" i="12" s="1"/>
  <c r="R12" i="12"/>
  <c r="D12" i="12" s="1"/>
  <c r="R7" i="12"/>
  <c r="D7" i="12" s="1"/>
  <c r="V7" i="12"/>
  <c r="P7" i="12" s="1"/>
  <c r="S7" i="12"/>
  <c r="G7" i="12" s="1"/>
  <c r="S17" i="12"/>
  <c r="G17" i="12" s="1"/>
  <c r="R9" i="12"/>
  <c r="D9" i="12" s="1"/>
  <c r="U7" i="12"/>
  <c r="M7" i="12" s="1"/>
  <c r="V8" i="12"/>
  <c r="P8" i="12" s="1"/>
  <c r="V18" i="12"/>
  <c r="S18" i="12"/>
  <c r="S12" i="12"/>
  <c r="G12" i="12" s="1"/>
  <c r="T18" i="12"/>
  <c r="R15" i="12"/>
  <c r="D15" i="12" s="1"/>
  <c r="S15" i="12"/>
  <c r="G15" i="12" s="1"/>
  <c r="V11" i="12"/>
  <c r="P11" i="12" s="1"/>
  <c r="S19" i="12"/>
  <c r="V19" i="12"/>
  <c r="U14" i="12"/>
  <c r="M14" i="12" s="1"/>
  <c r="U11" i="12"/>
  <c r="M11" i="12" s="1"/>
  <c r="S8" i="12"/>
  <c r="G8" i="12" s="1"/>
  <c r="T8" i="12"/>
  <c r="J8" i="12" s="1"/>
  <c r="R8" i="12"/>
  <c r="D8" i="12" s="1"/>
  <c r="S9" i="12"/>
  <c r="G9" i="12" s="1"/>
  <c r="S14" i="12"/>
  <c r="G14" i="12" s="1"/>
  <c r="V12" i="12"/>
  <c r="P12" i="12" s="1"/>
  <c r="S11" i="12"/>
  <c r="G11" i="12" s="1"/>
  <c r="R11" i="12"/>
  <c r="D11" i="12" s="1"/>
  <c r="S10" i="12"/>
  <c r="G10" i="12" s="1"/>
  <c r="U10" i="12"/>
  <c r="M10" i="12" s="1"/>
  <c r="R10" i="12"/>
  <c r="D10" i="12" s="1"/>
  <c r="V10" i="12"/>
  <c r="P10" i="12" s="1"/>
  <c r="R14" i="12"/>
  <c r="D14" i="12" s="1"/>
  <c r="V14" i="12"/>
  <c r="P14" i="12" s="1"/>
  <c r="V15" i="12"/>
  <c r="P15" i="12" s="1"/>
  <c r="R17" i="12"/>
  <c r="D17" i="12" s="1"/>
  <c r="U15" i="12"/>
  <c r="M15" i="12" s="1"/>
  <c r="V9" i="12"/>
  <c r="P9" i="12" s="1"/>
  <c r="V17" i="12"/>
  <c r="P17" i="12" s="1"/>
  <c r="U9" i="12"/>
  <c r="M9" i="12" s="1"/>
  <c r="U17" i="12"/>
  <c r="M17" i="12" s="1"/>
  <c r="R19" i="12"/>
  <c r="G4" i="1" l="1"/>
  <c r="H4" i="1" s="1"/>
  <c r="V31" i="12"/>
  <c r="R31" i="12" l="1"/>
  <c r="D31" i="12" s="1"/>
  <c r="S31" i="12"/>
  <c r="T31" i="12"/>
  <c r="U31" i="12"/>
  <c r="K3" i="12" l="1"/>
  <c r="I31" i="1"/>
  <c r="I4" i="1"/>
  <c r="I43" i="12" l="1"/>
  <c r="I37" i="12"/>
  <c r="O40" i="12"/>
  <c r="I39" i="12"/>
  <c r="F39" i="12"/>
  <c r="O32" i="12"/>
  <c r="F36" i="12"/>
  <c r="L40" i="12"/>
  <c r="I32" i="12"/>
  <c r="L33" i="12"/>
  <c r="I44" i="12"/>
  <c r="I38" i="12"/>
  <c r="E43" i="12"/>
  <c r="H15" i="12"/>
  <c r="K42" i="12"/>
  <c r="B38" i="12"/>
  <c r="K16" i="12"/>
  <c r="N41" i="12"/>
  <c r="E40" i="12"/>
  <c r="K34" i="12"/>
  <c r="H10" i="12"/>
  <c r="I17" i="12"/>
  <c r="I9" i="12"/>
  <c r="B18" i="12"/>
  <c r="C18" i="12" s="1"/>
  <c r="I40" i="12"/>
  <c r="C33" i="12"/>
  <c r="H11" i="12"/>
  <c r="F18" i="12"/>
  <c r="K44" i="12"/>
  <c r="B43" i="12"/>
  <c r="B37" i="12"/>
  <c r="B40" i="12"/>
  <c r="C32" i="12"/>
  <c r="F32" i="12"/>
  <c r="E34" i="12"/>
  <c r="K43" i="12"/>
  <c r="N40" i="12"/>
  <c r="H35" i="12"/>
  <c r="K33" i="12"/>
  <c r="H43" i="12"/>
  <c r="K40" i="12"/>
  <c r="N36" i="12"/>
  <c r="H33" i="12"/>
  <c r="F38" i="12"/>
  <c r="L43" i="12"/>
  <c r="F43" i="12"/>
  <c r="I15" i="12"/>
  <c r="N18" i="12"/>
  <c r="N44" i="12"/>
  <c r="E37" i="12"/>
  <c r="L18" i="12"/>
  <c r="K13" i="12"/>
  <c r="E8" i="12"/>
  <c r="O41" i="12"/>
  <c r="I36" i="12"/>
  <c r="H19" i="12"/>
  <c r="B17" i="12"/>
  <c r="C17" i="12" s="1"/>
  <c r="I14" i="12"/>
  <c r="K35" i="12"/>
  <c r="B33" i="12"/>
  <c r="E18" i="12"/>
  <c r="N43" i="12"/>
  <c r="C36" i="12"/>
  <c r="C39" i="12"/>
  <c r="K9" i="12"/>
  <c r="C40" i="12"/>
  <c r="K36" i="12"/>
  <c r="I7" i="12"/>
  <c r="E38" i="12"/>
  <c r="E33" i="12"/>
  <c r="I12" i="12"/>
  <c r="O18" i="12"/>
  <c r="K18" i="12"/>
  <c r="B10" i="12"/>
  <c r="C10" i="12" s="1"/>
  <c r="B41" i="12"/>
  <c r="H36" i="12"/>
  <c r="I10" i="12"/>
  <c r="O33" i="12"/>
  <c r="H14" i="12"/>
  <c r="F15" i="12"/>
  <c r="N8" i="12"/>
  <c r="L17" i="12"/>
  <c r="C43" i="12"/>
  <c r="L39" i="12"/>
  <c r="B36" i="12"/>
  <c r="C35" i="12"/>
  <c r="O38" i="12"/>
  <c r="L36" i="12"/>
  <c r="E32" i="12"/>
  <c r="H42" i="12"/>
  <c r="N37" i="12"/>
  <c r="N32" i="12"/>
  <c r="H41" i="12"/>
  <c r="L37" i="12"/>
  <c r="H12" i="12"/>
  <c r="C38" i="12"/>
  <c r="L8" i="12"/>
  <c r="O9" i="12"/>
  <c r="C41" i="12"/>
  <c r="N33" i="12"/>
  <c r="E15" i="12"/>
  <c r="H40" i="12"/>
  <c r="O19" i="12"/>
  <c r="L44" i="12"/>
  <c r="K39" i="12"/>
  <c r="C42" i="12"/>
  <c r="F16" i="12"/>
  <c r="N38" i="12"/>
  <c r="B32" i="12"/>
  <c r="E35" i="12"/>
  <c r="K41" i="12"/>
  <c r="E36" i="12"/>
  <c r="L42" i="12"/>
  <c r="O16" i="12"/>
  <c r="E41" i="12"/>
  <c r="B14" i="12"/>
  <c r="C14" i="12" s="1"/>
  <c r="C34" i="12"/>
  <c r="E39" i="12"/>
  <c r="O37" i="12"/>
  <c r="F37" i="12"/>
  <c r="K8" i="12"/>
  <c r="F8" i="12"/>
  <c r="F40" i="12"/>
  <c r="H17" i="12"/>
  <c r="N13" i="12"/>
  <c r="L35" i="12"/>
  <c r="N19" i="12"/>
  <c r="B9" i="12"/>
  <c r="C9" i="12" s="1"/>
  <c r="O43" i="12"/>
  <c r="C37" i="12"/>
  <c r="B42" i="12"/>
  <c r="L9" i="12"/>
  <c r="H37" i="12"/>
  <c r="H7" i="12"/>
  <c r="H39" i="12"/>
  <c r="H34" i="12"/>
  <c r="H38" i="12"/>
  <c r="K32" i="12"/>
  <c r="L13" i="12"/>
  <c r="I19" i="12"/>
  <c r="L19" i="12"/>
  <c r="B44" i="12"/>
  <c r="O36" i="12"/>
  <c r="L32" i="12"/>
  <c r="O17" i="12"/>
  <c r="L16" i="12"/>
  <c r="N16" i="12"/>
  <c r="L34" i="12"/>
  <c r="F41" i="12"/>
  <c r="H9" i="12"/>
  <c r="O8" i="12"/>
  <c r="I11" i="12"/>
  <c r="K17" i="12"/>
  <c r="B35" i="12"/>
  <c r="C44" i="12"/>
  <c r="H32" i="12"/>
  <c r="E42" i="12"/>
  <c r="H44" i="12"/>
  <c r="K38" i="12"/>
  <c r="K37" i="12"/>
  <c r="B13" i="12"/>
  <c r="C13" i="12" s="1"/>
  <c r="O10" i="12"/>
  <c r="B39" i="12"/>
  <c r="B16" i="12"/>
  <c r="C16" i="12" s="1"/>
  <c r="E13" i="12"/>
  <c r="F33" i="12"/>
  <c r="F42" i="12"/>
  <c r="I42" i="12"/>
  <c r="L14" i="12"/>
  <c r="N39" i="12"/>
  <c r="F10" i="12"/>
  <c r="L15" i="12"/>
  <c r="L11" i="12"/>
  <c r="O35" i="12"/>
  <c r="F19" i="12"/>
  <c r="E12" i="12"/>
  <c r="H8" i="12"/>
  <c r="N11" i="12"/>
  <c r="I18" i="12"/>
  <c r="O15" i="12"/>
  <c r="F14" i="12"/>
  <c r="O7" i="12"/>
  <c r="K7" i="12"/>
  <c r="F11" i="12"/>
  <c r="E9" i="12"/>
  <c r="O42" i="12"/>
  <c r="H16" i="12"/>
  <c r="E7" i="12"/>
  <c r="K14" i="12"/>
  <c r="B19" i="12"/>
  <c r="C19" i="12" s="1"/>
  <c r="L10" i="12"/>
  <c r="B8" i="12"/>
  <c r="C8" i="12" s="1"/>
  <c r="L12" i="12"/>
  <c r="F12" i="12"/>
  <c r="I8" i="12"/>
  <c r="F17" i="12"/>
  <c r="E14" i="12"/>
  <c r="L7" i="12"/>
  <c r="B15" i="12"/>
  <c r="C15" i="12" s="1"/>
  <c r="F13" i="12"/>
  <c r="O44" i="12"/>
  <c r="K10" i="12"/>
  <c r="O13" i="12"/>
  <c r="F44" i="12"/>
  <c r="N9" i="12"/>
  <c r="I41" i="12"/>
  <c r="L38" i="12"/>
  <c r="I33" i="12"/>
  <c r="O39" i="12"/>
  <c r="I13" i="12"/>
  <c r="K11" i="12"/>
  <c r="N35" i="12"/>
  <c r="O12" i="12"/>
  <c r="N34" i="12"/>
  <c r="H18" i="12"/>
  <c r="N15" i="12"/>
  <c r="I16" i="12"/>
  <c r="F7" i="12"/>
  <c r="K12" i="12"/>
  <c r="N12" i="12"/>
  <c r="O34" i="12"/>
  <c r="E17" i="12"/>
  <c r="B11" i="12"/>
  <c r="C11" i="12" s="1"/>
  <c r="K19" i="12"/>
  <c r="I34" i="12"/>
  <c r="E11" i="12"/>
  <c r="E10" i="12"/>
  <c r="K15" i="12"/>
  <c r="F9" i="12"/>
  <c r="E19" i="12"/>
  <c r="O11" i="12"/>
  <c r="N42" i="12"/>
  <c r="N7" i="12"/>
  <c r="B12" i="12"/>
  <c r="C12" i="12" s="1"/>
  <c r="E16" i="12"/>
  <c r="E44" i="12"/>
  <c r="N17" i="12"/>
  <c r="F35" i="12"/>
  <c r="I35" i="12"/>
  <c r="L41" i="12"/>
  <c r="N14" i="12"/>
  <c r="H13" i="12"/>
  <c r="O14" i="12"/>
  <c r="B34" i="12"/>
  <c r="N10" i="12"/>
  <c r="B7" i="12"/>
  <c r="C7" i="12" s="1"/>
  <c r="F34" i="12"/>
  <c r="E31" i="1"/>
  <c r="C31" i="1"/>
  <c r="E4" i="1"/>
  <c r="C4" i="1"/>
  <c r="F4" i="1" l="1"/>
  <c r="F31" i="1" l="1"/>
  <c r="D31" i="1"/>
  <c r="D4" i="1"/>
  <c r="I31" i="12" l="1"/>
  <c r="H31" i="12"/>
  <c r="K31" i="12"/>
  <c r="L31" i="12"/>
  <c r="O31" i="12"/>
  <c r="N31" i="12"/>
  <c r="B31" i="12"/>
  <c r="C31" i="12"/>
  <c r="E31" i="12"/>
  <c r="F31" i="12"/>
  <c r="T6" i="12" l="1"/>
  <c r="J6" i="12" s="1"/>
  <c r="S6" i="12"/>
  <c r="G6" i="12" s="1"/>
  <c r="R6" i="12"/>
  <c r="D6" i="12" s="1"/>
  <c r="U6" i="12"/>
  <c r="M6" i="12" s="1"/>
  <c r="V6" i="12"/>
  <c r="P6" i="12" s="1"/>
  <c r="N6" i="12" l="1"/>
  <c r="H6" i="12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<sst xmlns="http://schemas.openxmlformats.org/spreadsheetml/2006/main" count="656" uniqueCount="63">
  <si>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</si>
  <si>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</si>
  <si>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</si>
  <si>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</si>
  <si>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</si>
  <si>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</si>
  <si>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</si>
  <si>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</si>
  <si>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</si>
  <si>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</si>
  <si>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</si>
  <si>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</si>
  <si>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</si>
  <si>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</si>
  <si>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</si>
  <si>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</si>
  <si>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</si>
  <si>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</si>
  <si>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</si>
  <si>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</si>
  <si>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</si>
  <si>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</si>
  <si>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</si>
  <si>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</si>
  <si>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TRAILER WITH BUS</t>
  </si>
  <si>
    <t>TRAILER WITH TRUCK</t>
  </si>
  <si>
    <t>VENT/BOAT TRAILER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</si>
  <si>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</si>
  <si>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</si>
  <si>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</si>
  <si>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</si>
  <si>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</si>
  <si>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</si>
  <si>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</si>
  <si>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</si>
  <si>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Premium Levy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</si>
  <si>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</si>
  <si>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</si>
  <si>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</si>
  <si>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</si>
  <si>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</si>
  <si>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</si>
  <si>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</si>
  <si>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PREMIUM RATES APPLICABLE FOR 2ND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</si>
  <si>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6TH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</si>
  <si>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3RD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</si>
  <si>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4TH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</si>
  <si>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5TH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</si>
  <si>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VALID FROM </t>
    </r>
    <r>
      <rPr>
        <b/>
        <sz val="9"/>
        <color rgb="FFFF0000"/>
        <rFont val="Calibri"/>
        <family val="2"/>
      </rPr>
      <t>1ST TO 15TH DAY OF THIRD MONTH</t>
    </r>
    <r>
      <rPr>
        <b/>
        <sz val="9"/>
        <rFont val="Calibri"/>
        <family val="2"/>
      </rPr>
      <t xml:space="preserve"> OF THE QUARTER - 5TH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</si>
  <si>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VALID FROM </t>
    </r>
    <r>
      <rPr>
        <b/>
        <sz val="9"/>
        <color rgb="FFFF0000"/>
        <rFont val="Calibri"/>
        <family val="2"/>
      </rPr>
      <t>1ST TO 16TH DAY OF THIRD MONTH</t>
    </r>
    <r>
      <rPr>
        <b/>
        <sz val="9"/>
        <rFont val="Calibri"/>
        <family val="2"/>
      </rPr>
      <t xml:space="preserve"> OF THE QUARTER - 6TH</t>
    </r>
    <r>
      <rPr>
        <b/>
        <sz val="9"/>
        <color rgb="FFC00000"/>
        <rFont val="Calibri"/>
        <family val="2"/>
      </rPr>
      <t xml:space="preserve"> FORTNIGHT</t>
    </r>
  </si>
  <si>
    <t>Tax Factor</t>
  </si>
  <si>
    <t>Factor</t>
  </si>
  <si>
    <t>Spl Factor</t>
  </si>
  <si>
    <t>PRIVATE CAR UP TO 9 SEATS- Pleasure and Insured's Business Use only</t>
  </si>
  <si>
    <t>PRIVATE CAR UP TO 9 SEATS- Pleasure Use Only</t>
  </si>
  <si>
    <t>SPECIAL TYPES (Ambulances, Hearses, Fire Tenders)</t>
  </si>
  <si>
    <t>BUS &gt; 9 SEATS - Domestic and Insured's Business Use Only</t>
  </si>
  <si>
    <t>COMMERCIAL VEHICLES (TRUCKS) UP TO 16 TONNES</t>
  </si>
  <si>
    <t>COMMERCIAL VEHICLES (TRUCKS)  &gt; 16 TONNES</t>
  </si>
  <si>
    <t>BUS &gt; 9 SEATS - Domestic Use Only</t>
  </si>
  <si>
    <t>PUBLIC TRANSPORT (Buses, Taxis and Vehicles for Hire)</t>
  </si>
  <si>
    <t>CONTRACTED RIDES (Yango, Uber, Lyft, Go, Unka, etc) and School Buses</t>
  </si>
  <si>
    <t>MOTOR CYCLE-Pleasure and Business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</si>
</sst>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  <font>
      <b/>
      <sz val="9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3" borderId="2" applyNumberFormat="0" applyAlignment="0" applyProtection="0"/>
  </cellStyleXfs>
  <cellXfs count="85">
    <xf numFmtId="0" fontId="0" fillId="0" borderId="0" xfId="0"/>
    <xf numFmtId="0" fontId="4" fillId="0" borderId="0" xfId="0" applyFont="1"/>
    <xf numFmtId="0" fontId="5" fillId="0" borderId="0" xfId="0" applyFont="1"/>
    <xf numFmtId="41" fontId="2" fillId="3" borderId="0" xfId="2" applyNumberFormat="1" applyFont="1" applyBorder="1"/>
    <xf numFmtId="41" fontId="4" fillId="0" borderId="0" xfId="0" applyNumberFormat="1" applyFont="1"/>
    <xf numFmtId="0" fontId="8" fillId="0" borderId="0" xfId="0" applyFont="1"/>
    <xf numFmtId="0" fontId="7" fillId="0" borderId="0" xfId="0" applyFont="1"/>
    <xf numFmtId="41" fontId="6" fillId="3" borderId="0" xfId="2" applyNumberFormat="1" applyBorder="1"/>
    <xf numFmtId="41" fontId="2" fillId="3" borderId="1" xfId="2" applyNumberFormat="1" applyFont="1" applyBorder="1" applyAlignment="1">
      <alignment horizontal="center"/>
    </xf>
    <xf numFmtId="41" fontId="10" fillId="0" borderId="0" xfId="0" applyNumberFormat="1" applyFont="1"/>
    <xf numFmtId="0" fontId="11" fillId="0" borderId="0" xfId="0" applyFont="1"/>
    <xf numFmtId="41" fontId="11" fillId="0" borderId="0" xfId="0" applyNumberFormat="1" applyFont="1"/>
    <xf numFmtId="0" fontId="13" fillId="0" borderId="0" xfId="0" applyFont="1"/>
    <xf numFmtId="41" fontId="13" fillId="0" borderId="0" xfId="0" applyNumberFormat="1" applyFont="1"/>
    <xf numFmtId="41" fontId="3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9" fillId="0" borderId="0" xfId="0" applyFont="1"/>
    <xf numFmtId="41" fontId="0" fillId="0" borderId="0" xfId="0" applyNumberFormat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4" fontId="22" fillId="3" borderId="2" xfId="2" applyNumberFormat="1" applyFont="1"/>
    <xf numFmtId="0" fontId="22" fillId="3" borderId="2" xfId="2" applyNumberFormat="1" applyFont="1"/>
    <xf numFmtId="164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4" fontId="22" fillId="3" borderId="0" xfId="1" applyNumberFormat="1" applyFont="1" applyFill="1" applyBorder="1"/>
    <xf numFmtId="43" fontId="23" fillId="0" borderId="0" xfId="1" applyFont="1"/>
    <xf numFmtId="0" fontId="22" fillId="3" borderId="5" xfId="2" applyFont="1" applyBorder="1"/>
    <xf numFmtId="0" fontId="22" fillId="3" borderId="3" xfId="2" applyFont="1" applyBorder="1"/>
    <xf numFmtId="164" fontId="22" fillId="3" borderId="4" xfId="2" applyNumberFormat="1" applyFont="1" applyBorder="1"/>
    <xf numFmtId="43" fontId="22" fillId="2" borderId="6" xfId="1" applyFont="1" applyFill="1" applyBorder="1"/>
    <xf numFmtId="43" fontId="22" fillId="0" borderId="3" xfId="1" applyFont="1" applyFill="1" applyBorder="1"/>
    <xf numFmtId="0" fontId="2" fillId="3" borderId="7" xfId="2" applyFont="1" applyBorder="1"/>
    <xf numFmtId="0" fontId="2" fillId="3" borderId="7" xfId="2" applyFont="1" applyBorder="1" applyAlignment="1">
      <alignment horizontal="center"/>
    </xf>
    <xf numFmtId="0" fontId="6" fillId="0" borderId="3" xfId="2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41" fontId="10" fillId="0" borderId="3" xfId="0" applyNumberFormat="1" applyFont="1" applyBorder="1"/>
    <xf numFmtId="41" fontId="12" fillId="0" borderId="3" xfId="0" applyNumberFormat="1" applyFont="1" applyBorder="1"/>
    <xf numFmtId="41" fontId="17" fillId="0" borderId="3" xfId="0" applyNumberFormat="1" applyFont="1" applyBorder="1"/>
    <xf numFmtId="41" fontId="3" fillId="0" borderId="3" xfId="0" applyNumberFormat="1" applyFont="1" applyBorder="1"/>
    <xf numFmtId="41" fontId="9" fillId="0" borderId="3" xfId="0" applyNumberFormat="1" applyFont="1" applyBorder="1"/>
    <xf numFmtId="41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164" fontId="22" fillId="3" borderId="3" xfId="2" applyNumberFormat="1" applyFont="1" applyBorder="1"/>
    <xf numFmtId="1" fontId="22" fillId="3" borderId="3" xfId="2" applyNumberFormat="1" applyFont="1" applyBorder="1"/>
    <xf numFmtId="0" fontId="14" fillId="4" borderId="0" xfId="0" applyFont="1" applyFill="1"/>
    <xf numFmtId="0" fontId="19" fillId="4" borderId="0" xfId="0" applyFont="1" applyFill="1"/>
    <xf numFmtId="0" fontId="25" fillId="3" borderId="3" xfId="2" applyFont="1" applyBorder="1"/>
    <xf numFmtId="0" fontId="22" fillId="3" borderId="5" xfId="2" applyFont="1" applyBorder="1" applyAlignment="1">
      <alignment horizontal="right"/>
    </xf>
    <xf numFmtId="0" fontId="22" fillId="3" borderId="3" xfId="2" applyFont="1" applyBorder="1" applyAlignment="1">
      <alignment horizontal="right"/>
    </xf>
    <xf numFmtId="164" fontId="22" fillId="3" borderId="3" xfId="1" applyNumberFormat="1" applyFont="1" applyFill="1" applyBorder="1" applyAlignment="1">
      <alignment horizontal="right"/>
    </xf>
    <xf numFmtId="2" fontId="14" fillId="0" borderId="0" xfId="0" applyNumberFormat="1" applyFont="1"/>
    <xf numFmtId="1" fontId="19" fillId="6" borderId="0" xfId="0" applyNumberFormat="1" applyFont="1" applyFill="1"/>
    <xf numFmtId="2" fontId="14" fillId="6" borderId="0" xfId="0" applyNumberFormat="1" applyFont="1" applyFill="1"/>
    <xf numFmtId="0" fontId="15" fillId="5" borderId="0" xfId="0" applyFont="1" applyFill="1" applyAlignment="1">
      <alignment horizontal="left"/>
    </xf>
    <xf numFmtId="0" fontId="14" fillId="5" borderId="0" xfId="0" applyFont="1" applyFill="1"/>
    <xf numFmtId="0" fontId="19" fillId="5" borderId="0" xfId="0" applyFont="1" applyFill="1"/>
    <xf numFmtId="1" fontId="19" fillId="5" borderId="0" xfId="0" applyNumberFormat="1" applyFont="1" applyFill="1"/>
    <xf numFmtId="164" fontId="12" fillId="0" borderId="3" xfId="1" applyNumberFormat="1" applyFont="1" applyBorder="1"/>
    <xf numFmtId="43" fontId="0" fillId="0" borderId="0" xfId="1" applyFont="1"/>
    <xf numFmtId="0" fontId="23" fillId="7" borderId="3" xfId="0" applyFont="1" applyFill="1" applyBorder="1"/>
    <xf numFmtId="43" fontId="22" fillId="7" borderId="3" xfId="1" applyFont="1" applyFill="1" applyBorder="1"/>
    <xf numFmtId="0" fontId="22" fillId="7" borderId="3" xfId="2" applyFont="1" applyFill="1" applyBorder="1"/>
    <xf numFmtId="0" fontId="23" fillId="0" borderId="3" xfId="0" applyFont="1" applyBorder="1"/>
    <xf numFmtId="0" fontId="23" fillId="0" borderId="3" xfId="0" applyFont="1" applyBorder="1" applyAlignment="1">
      <alignment wrapText="1"/>
    </xf>
    <xf numFmtId="0" fontId="22" fillId="3" borderId="8" xfId="2" applyFont="1" applyBorder="1"/>
    <xf numFmtId="164" fontId="22" fillId="3" borderId="5" xfId="1" applyNumberFormat="1" applyFont="1" applyFill="1" applyBorder="1"/>
    <xf numFmtId="164" fontId="22" fillId="3" borderId="3" xfId="1" applyNumberFormat="1" applyFont="1" applyFill="1" applyBorder="1"/>
    <xf numFmtId="43" fontId="22" fillId="3" borderId="4" xfId="1" applyFont="1" applyFill="1" applyBorder="1"/>
    <xf numFmtId="43" fontId="22" fillId="3" borderId="2" xfId="1" applyFont="1" applyFill="1" applyBorder="1"/>
    <xf numFmtId="43" fontId="22" fillId="3" borderId="8" xfId="1" applyFont="1" applyFill="1" applyBorder="1"/>
    <xf numFmtId="43" fontId="22" fillId="3" borderId="3" xfId="1" applyFont="1" applyFill="1" applyBorder="1"/>
    <xf numFmtId="1" fontId="25" fillId="3" borderId="3" xfId="2" applyNumberFormat="1" applyFont="1" applyBorder="1"/>
    <xf numFmtId="164" fontId="22" fillId="4" borderId="2" xfId="1" applyNumberFormat="1" applyFont="1" applyFill="1" applyBorder="1"/>
    <xf numFmtId="41" fontId="12" fillId="0" borderId="3" xfId="0" applyNumberFormat="1" applyFont="1" applyFill="1" applyBorder="1"/>
    <xf numFmtId="165" fontId="12" fillId="4" borderId="3" xfId="0" applyNumberFormat="1" applyFont="1" applyFill="1" applyBorder="1"/>
    <xf numFmtId="165" fontId="23" fillId="4" borderId="0" xfId="0" applyNumberFormat="1" applyFont="1" applyFill="1"/>
    <xf numFmtId="0" fontId="22" fillId="0" borderId="3" xfId="2" applyFont="1" applyFill="1" applyBorder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2" zoomScale="90" zoomScaleNormal="90" workbookViewId="0">
      <selection activeCell="C17" sqref="C17"/>
    </sheetView>
  </sheetViews>
  <sheetFormatPr defaultRowHeight="14.4" x14ac:dyDescent="0.3"/>
  <cols>
    <col min="1" max="1" width="52.88671875" customWidth="1"/>
    <col min="2" max="2" width="17" customWidth="1"/>
    <col min="3" max="3" width="15.88671875" customWidth="1"/>
    <col min="4" max="4" width="16.44140625" customWidth="1"/>
    <col min="5" max="5" width="16.5546875" customWidth="1"/>
    <col min="6" max="6" width="17.33203125" customWidth="1"/>
    <col min="7" max="7" width="16.88671875" customWidth="1"/>
    <col min="8" max="8" width="8.88671875" style="27"/>
    <col min="9" max="9" width="10.88671875" style="27" customWidth="1"/>
    <col min="10" max="10" width="9.109375" style="27" bestFit="1" customWidth="1"/>
  </cols>
  <sheetData>
    <row r="1" spans="1:10" ht="15.6" x14ac:dyDescent="0.3">
      <c r="A1" s="5" t="s">
        <v>14</v>
      </c>
      <c r="F1" s="22" t="s">
        <v>35</v>
      </c>
      <c r="G1" s="66">
        <v>5</v>
      </c>
      <c r="H1" s="27">
        <v>1.4</v>
      </c>
      <c r="I1" s="27">
        <v>1.413</v>
      </c>
      <c r="J1" s="27">
        <v>1.43</v>
      </c>
    </row>
    <row r="2" spans="1:10" ht="36.6" x14ac:dyDescent="0.3">
      <c r="A2" s="38"/>
      <c r="B2" s="39" t="s">
        <v>15</v>
      </c>
      <c r="C2" s="38"/>
      <c r="D2" s="38"/>
      <c r="E2" s="38"/>
      <c r="F2" s="38"/>
      <c r="G2" s="38"/>
      <c r="H2" s="70" t="s">
        <v>38</v>
      </c>
      <c r="I2" s="71" t="s">
        <v>39</v>
      </c>
      <c r="J2" s="27">
        <v>1.5249999999999999</v>
      </c>
    </row>
    <row r="3" spans="1:10" x14ac:dyDescent="0.3">
      <c r="A3" s="36"/>
      <c r="B3" s="6"/>
      <c r="C3" s="37" t="s">
        <v>0</v>
      </c>
      <c r="D3" s="37" t="s">
        <v>1</v>
      </c>
      <c r="E3" s="37" t="s">
        <v>2</v>
      </c>
      <c r="F3" s="37" t="s">
        <v>3</v>
      </c>
      <c r="G3" s="37" t="s">
        <v>4</v>
      </c>
    </row>
    <row r="4" spans="1:10" x14ac:dyDescent="0.3">
      <c r="A4" s="40" t="s">
        <v>54</v>
      </c>
      <c r="B4" s="34"/>
      <c r="C4" s="24">
        <f>G4*50%</f>
        <v>168.75</v>
      </c>
      <c r="D4" s="23">
        <f>G4*70%</f>
        <v>236.24999999999997</v>
      </c>
      <c r="E4" s="25">
        <f>G4*80%</f>
        <v>270</v>
      </c>
      <c r="F4" s="23">
        <f>VALUE(G4*100%)</f>
        <v>337.5</v>
      </c>
      <c r="G4" s="26">
        <f>G31*0.75</f>
        <v>337.5</v>
      </c>
      <c r="H4" s="30">
        <f>G4*$G$1/100</f>
        <v>16.875</v>
      </c>
      <c r="I4" s="30">
        <f>SUM(G4:H4)</f>
        <v>354.375</v>
      </c>
    </row>
    <row r="5" spans="1:10" x14ac:dyDescent="0.3">
      <c r="A5" s="40" t="s">
        <v>53</v>
      </c>
      <c r="B5" s="35"/>
      <c r="C5" s="33">
        <f t="shared" ref="C5:C17" si="0">G5*50%</f>
        <v>168.75</v>
      </c>
      <c r="D5" s="23">
        <f t="shared" ref="D5:D17" si="1">G5*70%</f>
        <v>236.24999999999997</v>
      </c>
      <c r="E5" s="25">
        <f t="shared" ref="E5:E17" si="2">G5*80%</f>
        <v>270</v>
      </c>
      <c r="F5" s="23">
        <f t="shared" ref="F5:F17" si="3">VALUE(G5*100%)</f>
        <v>337.5</v>
      </c>
      <c r="G5" s="26">
        <f>G32*0.75</f>
        <v>337.5</v>
      </c>
      <c r="H5" s="30">
        <f t="shared" ref="H5:H17" si="4">G5*$G$1/100</f>
        <v>16.875</v>
      </c>
      <c r="I5" s="30">
        <f t="shared" ref="I5:I17" si="5">SUM(G5:H5)</f>
        <v>354.375</v>
      </c>
    </row>
    <row r="6" spans="1:10" x14ac:dyDescent="0.3">
      <c r="A6" s="40" t="s">
        <v>59</v>
      </c>
      <c r="B6" s="35"/>
      <c r="C6" s="33">
        <f t="shared" si="0"/>
        <v>253.125</v>
      </c>
      <c r="D6" s="23">
        <f t="shared" si="1"/>
        <v>354.375</v>
      </c>
      <c r="E6" s="25">
        <f t="shared" si="2"/>
        <v>405</v>
      </c>
      <c r="F6" s="23">
        <f t="shared" si="3"/>
        <v>506.25</v>
      </c>
      <c r="G6" s="26">
        <f t="shared" ref="G6:G7" si="6">G33*0.75</f>
        <v>506.25</v>
      </c>
      <c r="H6" s="30">
        <f t="shared" si="4"/>
        <v>25.3125</v>
      </c>
      <c r="I6" s="30">
        <f t="shared" si="5"/>
        <v>531.5625</v>
      </c>
    </row>
    <row r="7" spans="1:10" x14ac:dyDescent="0.3">
      <c r="A7" s="40" t="s">
        <v>56</v>
      </c>
      <c r="B7" s="35"/>
      <c r="C7" s="33">
        <f t="shared" si="0"/>
        <v>253.125</v>
      </c>
      <c r="D7" s="23">
        <f t="shared" si="1"/>
        <v>354.375</v>
      </c>
      <c r="E7" s="25">
        <f t="shared" si="2"/>
        <v>405</v>
      </c>
      <c r="F7" s="23">
        <f t="shared" si="3"/>
        <v>506.25</v>
      </c>
      <c r="G7" s="26">
        <f t="shared" si="6"/>
        <v>506.25</v>
      </c>
      <c r="H7" s="30">
        <f t="shared" si="4"/>
        <v>25.3125</v>
      </c>
      <c r="I7" s="30">
        <f t="shared" si="5"/>
        <v>531.5625</v>
      </c>
    </row>
    <row r="8" spans="1:10" x14ac:dyDescent="0.3">
      <c r="A8" s="40" t="s">
        <v>60</v>
      </c>
      <c r="B8" s="23"/>
      <c r="C8" s="24">
        <f t="shared" si="0"/>
        <v>281.25</v>
      </c>
      <c r="D8" s="23">
        <f t="shared" si="1"/>
        <v>393.75</v>
      </c>
      <c r="E8" s="25">
        <f t="shared" si="2"/>
        <v>450</v>
      </c>
      <c r="F8" s="23">
        <f t="shared" si="3"/>
        <v>562.5</v>
      </c>
      <c r="G8" s="26">
        <f t="shared" ref="G8:G17" si="7">G35*0.75</f>
        <v>562.5</v>
      </c>
      <c r="H8" s="30">
        <f t="shared" si="4"/>
        <v>28.125</v>
      </c>
      <c r="I8" s="30">
        <f t="shared" si="5"/>
        <v>590.625</v>
      </c>
    </row>
    <row r="9" spans="1:10" x14ac:dyDescent="0.3">
      <c r="A9" s="40" t="s">
        <v>61</v>
      </c>
      <c r="B9" s="23"/>
      <c r="C9" s="24">
        <f t="shared" si="0"/>
        <v>232.3125</v>
      </c>
      <c r="D9" s="23">
        <f t="shared" si="1"/>
        <v>325.23749999999995</v>
      </c>
      <c r="E9" s="25">
        <f t="shared" si="2"/>
        <v>371.70000000000005</v>
      </c>
      <c r="F9" s="23">
        <f t="shared" si="3"/>
        <v>464.625</v>
      </c>
      <c r="G9" s="26">
        <f t="shared" si="7"/>
        <v>464.625</v>
      </c>
      <c r="H9" s="30">
        <f t="shared" si="4"/>
        <v>23.231249999999999</v>
      </c>
      <c r="I9" s="30">
        <f t="shared" si="5"/>
        <v>487.85624999999999</v>
      </c>
    </row>
    <row r="10" spans="1:10" x14ac:dyDescent="0.3">
      <c r="A10" s="40" t="s">
        <v>57</v>
      </c>
      <c r="B10" s="23"/>
      <c r="C10" s="24">
        <f t="shared" si="0"/>
        <v>206.25</v>
      </c>
      <c r="D10" s="23">
        <f t="shared" si="1"/>
        <v>288.75</v>
      </c>
      <c r="E10" s="25">
        <f t="shared" si="2"/>
        <v>330</v>
      </c>
      <c r="F10" s="23">
        <f t="shared" si="3"/>
        <v>412.5</v>
      </c>
      <c r="G10" s="26">
        <f t="shared" si="7"/>
        <v>412.5</v>
      </c>
      <c r="H10" s="30">
        <f t="shared" si="4"/>
        <v>20.625</v>
      </c>
      <c r="I10" s="30">
        <f t="shared" si="5"/>
        <v>433.125</v>
      </c>
    </row>
    <row r="11" spans="1:10" x14ac:dyDescent="0.3">
      <c r="A11" s="40" t="s">
        <v>58</v>
      </c>
      <c r="B11" s="23"/>
      <c r="C11" s="24">
        <f t="shared" si="0"/>
        <v>206.25</v>
      </c>
      <c r="D11" s="23">
        <f t="shared" si="1"/>
        <v>288.75</v>
      </c>
      <c r="E11" s="25">
        <f t="shared" si="2"/>
        <v>330</v>
      </c>
      <c r="F11" s="23">
        <f t="shared" si="3"/>
        <v>412.5</v>
      </c>
      <c r="G11" s="26">
        <f t="shared" si="7"/>
        <v>412.5</v>
      </c>
      <c r="H11" s="30">
        <f t="shared" si="4"/>
        <v>20.625</v>
      </c>
      <c r="I11" s="30">
        <f t="shared" si="5"/>
        <v>433.125</v>
      </c>
    </row>
    <row r="12" spans="1:10" x14ac:dyDescent="0.3">
      <c r="A12" s="40" t="s">
        <v>55</v>
      </c>
      <c r="B12" s="23"/>
      <c r="C12" s="24">
        <f t="shared" si="0"/>
        <v>168.75</v>
      </c>
      <c r="D12" s="23">
        <f t="shared" si="1"/>
        <v>236.24999999999997</v>
      </c>
      <c r="E12" s="25">
        <f t="shared" si="2"/>
        <v>270</v>
      </c>
      <c r="F12" s="23">
        <f t="shared" si="3"/>
        <v>337.5</v>
      </c>
      <c r="G12" s="26">
        <f t="shared" si="7"/>
        <v>337.5</v>
      </c>
      <c r="H12" s="30">
        <f t="shared" si="4"/>
        <v>16.875</v>
      </c>
      <c r="I12" s="30">
        <f t="shared" si="5"/>
        <v>354.375</v>
      </c>
    </row>
    <row r="13" spans="1:10" x14ac:dyDescent="0.3">
      <c r="A13" s="40" t="s">
        <v>24</v>
      </c>
      <c r="B13" s="23"/>
      <c r="C13" s="24">
        <f t="shared" si="0"/>
        <v>206.25</v>
      </c>
      <c r="D13" s="23">
        <f t="shared" si="1"/>
        <v>288.75</v>
      </c>
      <c r="E13" s="25">
        <f t="shared" si="2"/>
        <v>330</v>
      </c>
      <c r="F13" s="23">
        <f t="shared" si="3"/>
        <v>412.5</v>
      </c>
      <c r="G13" s="26">
        <f t="shared" si="7"/>
        <v>412.5</v>
      </c>
      <c r="H13" s="30">
        <f t="shared" si="4"/>
        <v>20.625</v>
      </c>
      <c r="I13" s="30">
        <f t="shared" si="5"/>
        <v>433.125</v>
      </c>
    </row>
    <row r="14" spans="1:10" x14ac:dyDescent="0.3">
      <c r="A14" s="40" t="s">
        <v>25</v>
      </c>
      <c r="B14" s="23"/>
      <c r="C14" s="24">
        <f t="shared" si="0"/>
        <v>206.25</v>
      </c>
      <c r="D14" s="23">
        <f t="shared" si="1"/>
        <v>288.75</v>
      </c>
      <c r="E14" s="25">
        <f t="shared" si="2"/>
        <v>330</v>
      </c>
      <c r="F14" s="23">
        <f t="shared" si="3"/>
        <v>412.5</v>
      </c>
      <c r="G14" s="26">
        <f t="shared" si="7"/>
        <v>412.5</v>
      </c>
      <c r="H14" s="30">
        <f t="shared" si="4"/>
        <v>20.625</v>
      </c>
      <c r="I14" s="30">
        <f t="shared" si="5"/>
        <v>433.125</v>
      </c>
    </row>
    <row r="15" spans="1:10" x14ac:dyDescent="0.3">
      <c r="A15" s="40" t="s">
        <v>26</v>
      </c>
      <c r="B15" s="23"/>
      <c r="C15" s="24">
        <f t="shared" si="0"/>
        <v>168.75</v>
      </c>
      <c r="D15" s="23">
        <f t="shared" si="1"/>
        <v>236.24999999999997</v>
      </c>
      <c r="E15" s="25">
        <f t="shared" si="2"/>
        <v>270</v>
      </c>
      <c r="F15" s="23">
        <f t="shared" si="3"/>
        <v>337.5</v>
      </c>
      <c r="G15" s="26">
        <f t="shared" si="7"/>
        <v>337.5</v>
      </c>
      <c r="H15" s="30">
        <f t="shared" si="4"/>
        <v>16.875</v>
      </c>
      <c r="I15" s="30">
        <f t="shared" si="5"/>
        <v>354.375</v>
      </c>
    </row>
    <row r="16" spans="1:10" x14ac:dyDescent="0.3">
      <c r="A16" s="40" t="s">
        <v>37</v>
      </c>
      <c r="B16" s="67"/>
      <c r="C16" s="33">
        <f t="shared" si="0"/>
        <v>168.75</v>
      </c>
      <c r="D16" s="23">
        <f t="shared" si="1"/>
        <v>236.24999999999997</v>
      </c>
      <c r="E16" s="25">
        <f t="shared" si="2"/>
        <v>270</v>
      </c>
      <c r="F16" s="23">
        <f t="shared" si="3"/>
        <v>337.5</v>
      </c>
      <c r="G16" s="73">
        <f t="shared" si="7"/>
        <v>337.5</v>
      </c>
      <c r="H16" s="30">
        <f t="shared" si="4"/>
        <v>16.875</v>
      </c>
      <c r="I16" s="30">
        <f t="shared" si="5"/>
        <v>354.375</v>
      </c>
    </row>
    <row r="17" spans="1:10" x14ac:dyDescent="0.3">
      <c r="A17" s="40" t="s">
        <v>36</v>
      </c>
      <c r="B17" s="67"/>
      <c r="C17" s="33">
        <f t="shared" si="0"/>
        <v>168.75</v>
      </c>
      <c r="D17" s="23">
        <f t="shared" si="1"/>
        <v>236.24999999999997</v>
      </c>
      <c r="E17" s="25">
        <f t="shared" si="2"/>
        <v>270</v>
      </c>
      <c r="F17" s="72">
        <f t="shared" si="3"/>
        <v>337.5</v>
      </c>
      <c r="G17" s="74">
        <f t="shared" si="7"/>
        <v>337.5</v>
      </c>
      <c r="H17" s="30">
        <f t="shared" si="4"/>
        <v>16.875</v>
      </c>
      <c r="I17" s="30">
        <f t="shared" si="5"/>
        <v>354.375</v>
      </c>
    </row>
    <row r="18" spans="1:10" x14ac:dyDescent="0.3">
      <c r="A18" s="40"/>
      <c r="B18" s="67"/>
      <c r="C18" s="75">
        <v>0</v>
      </c>
      <c r="D18" s="76">
        <v>0</v>
      </c>
      <c r="E18" s="76">
        <v>0</v>
      </c>
      <c r="F18" s="77">
        <v>0</v>
      </c>
      <c r="G18" s="78">
        <v>0</v>
      </c>
      <c r="H18" s="30">
        <v>0</v>
      </c>
      <c r="I18" s="30">
        <v>0</v>
      </c>
    </row>
    <row r="19" spans="1:10" x14ac:dyDescent="0.3">
      <c r="A19" s="40"/>
      <c r="B19" s="67"/>
      <c r="C19" s="75">
        <v>0</v>
      </c>
      <c r="D19" s="76">
        <v>0</v>
      </c>
      <c r="E19" s="76">
        <v>0</v>
      </c>
      <c r="F19" s="77">
        <v>0</v>
      </c>
      <c r="G19" s="78">
        <v>0</v>
      </c>
      <c r="H19" s="30">
        <v>0</v>
      </c>
      <c r="I19" s="30">
        <v>0</v>
      </c>
    </row>
    <row r="20" spans="1:10" x14ac:dyDescent="0.3">
      <c r="A20" s="40"/>
      <c r="B20" s="67"/>
      <c r="C20" s="75">
        <v>0</v>
      </c>
      <c r="D20" s="76">
        <v>0</v>
      </c>
      <c r="E20" s="76">
        <v>0</v>
      </c>
      <c r="F20" s="77">
        <v>0</v>
      </c>
      <c r="G20" s="78">
        <v>0</v>
      </c>
      <c r="H20" s="30">
        <v>0</v>
      </c>
      <c r="I20" s="30">
        <v>0</v>
      </c>
    </row>
    <row r="21" spans="1:10" x14ac:dyDescent="0.3">
      <c r="A21" s="40"/>
      <c r="B21" s="67"/>
      <c r="C21" s="75">
        <v>0</v>
      </c>
      <c r="D21" s="76">
        <v>0</v>
      </c>
      <c r="E21" s="76">
        <v>0</v>
      </c>
      <c r="F21" s="77">
        <v>0</v>
      </c>
      <c r="G21" s="78">
        <v>0</v>
      </c>
      <c r="H21" s="30">
        <v>0</v>
      </c>
      <c r="I21" s="30">
        <v>0</v>
      </c>
    </row>
    <row r="22" spans="1:10" x14ac:dyDescent="0.3">
      <c r="A22" s="40"/>
      <c r="B22" s="67"/>
      <c r="C22" s="75">
        <v>0</v>
      </c>
      <c r="D22" s="76">
        <v>0</v>
      </c>
      <c r="E22" s="76">
        <v>0</v>
      </c>
      <c r="F22" s="77">
        <v>0</v>
      </c>
      <c r="G22" s="78">
        <v>0</v>
      </c>
      <c r="H22" s="30">
        <v>0</v>
      </c>
      <c r="I22" s="30">
        <v>0</v>
      </c>
    </row>
    <row r="23" spans="1:10" x14ac:dyDescent="0.3">
      <c r="A23" s="40"/>
      <c r="B23" s="67"/>
      <c r="C23" s="75">
        <v>0</v>
      </c>
      <c r="D23" s="76">
        <v>0</v>
      </c>
      <c r="E23" s="76">
        <v>0</v>
      </c>
      <c r="F23" s="77">
        <v>0</v>
      </c>
      <c r="G23" s="78">
        <v>0</v>
      </c>
      <c r="H23" s="30">
        <v>0</v>
      </c>
      <c r="I23" s="30">
        <v>0</v>
      </c>
    </row>
    <row r="24" spans="1:10" x14ac:dyDescent="0.3">
      <c r="A24" s="40"/>
      <c r="B24" s="67"/>
      <c r="C24" s="75">
        <v>0</v>
      </c>
      <c r="D24" s="76">
        <v>0</v>
      </c>
      <c r="E24" s="76">
        <v>0</v>
      </c>
      <c r="F24" s="77">
        <v>0</v>
      </c>
      <c r="G24" s="78">
        <v>0</v>
      </c>
      <c r="H24" s="30">
        <v>0</v>
      </c>
      <c r="I24" s="30">
        <v>0</v>
      </c>
    </row>
    <row r="25" spans="1:10" x14ac:dyDescent="0.3">
      <c r="A25" s="40"/>
      <c r="B25" s="67"/>
      <c r="C25" s="75">
        <v>0</v>
      </c>
      <c r="D25" s="76">
        <v>0</v>
      </c>
      <c r="E25" s="76">
        <v>0</v>
      </c>
      <c r="F25" s="77">
        <v>0</v>
      </c>
      <c r="G25" s="78">
        <v>0</v>
      </c>
      <c r="H25" s="30">
        <v>0</v>
      </c>
      <c r="I25" s="30">
        <v>0</v>
      </c>
    </row>
    <row r="26" spans="1:10" x14ac:dyDescent="0.3">
      <c r="A26" s="40"/>
      <c r="B26" s="67"/>
      <c r="C26" s="75">
        <v>0</v>
      </c>
      <c r="D26" s="76">
        <v>0</v>
      </c>
      <c r="E26" s="76">
        <v>0</v>
      </c>
      <c r="F26" s="77">
        <v>0</v>
      </c>
      <c r="G26" s="78">
        <v>0</v>
      </c>
      <c r="H26" s="30">
        <v>0</v>
      </c>
      <c r="I26" s="30">
        <v>0</v>
      </c>
    </row>
    <row r="27" spans="1:10" x14ac:dyDescent="0.3">
      <c r="A27" s="32"/>
      <c r="B27" s="67"/>
      <c r="C27" s="75">
        <v>0</v>
      </c>
      <c r="D27" s="76">
        <v>0</v>
      </c>
      <c r="E27" s="76">
        <v>0</v>
      </c>
      <c r="F27" s="77">
        <v>0</v>
      </c>
      <c r="G27" s="78">
        <v>0</v>
      </c>
      <c r="H27" s="30">
        <v>0</v>
      </c>
      <c r="I27" s="30">
        <v>0</v>
      </c>
    </row>
    <row r="28" spans="1:10" x14ac:dyDescent="0.3">
      <c r="A28" s="27"/>
      <c r="B28" s="27"/>
      <c r="C28" s="27"/>
      <c r="D28" s="27"/>
      <c r="E28" s="27"/>
      <c r="F28" s="27"/>
      <c r="G28" s="27"/>
      <c r="H28" s="30" t="s">
        <v>5</v>
      </c>
      <c r="I28" s="30" t="s">
        <v>5</v>
      </c>
    </row>
    <row r="29" spans="1:10" x14ac:dyDescent="0.3">
      <c r="A29" s="28"/>
      <c r="B29" s="23" t="s">
        <v>16</v>
      </c>
      <c r="C29" s="28"/>
      <c r="D29" s="28"/>
      <c r="E29" s="28"/>
      <c r="F29" s="28"/>
      <c r="G29" s="28"/>
      <c r="H29" s="30" t="s">
        <v>5</v>
      </c>
      <c r="I29" s="30" t="s">
        <v>5</v>
      </c>
    </row>
    <row r="30" spans="1:10" x14ac:dyDescent="0.3">
      <c r="A30" s="31"/>
      <c r="B30" s="27"/>
      <c r="C30" s="49" t="s">
        <v>0</v>
      </c>
      <c r="D30" s="55" t="s">
        <v>1</v>
      </c>
      <c r="E30" s="49" t="s">
        <v>2</v>
      </c>
      <c r="F30" s="49" t="s">
        <v>3</v>
      </c>
      <c r="G30" s="49" t="s">
        <v>4</v>
      </c>
      <c r="H30" s="30" t="s">
        <v>5</v>
      </c>
      <c r="I30" s="30" t="s">
        <v>5</v>
      </c>
    </row>
    <row r="31" spans="1:10" x14ac:dyDescent="0.3">
      <c r="A31" s="40" t="s">
        <v>54</v>
      </c>
      <c r="B31" s="68"/>
      <c r="C31" s="50">
        <f>G31*50%</f>
        <v>225</v>
      </c>
      <c r="D31" s="56">
        <f>G31*70%</f>
        <v>315</v>
      </c>
      <c r="E31" s="51">
        <f>G31*80%</f>
        <v>360</v>
      </c>
      <c r="F31" s="32">
        <f>G31*100%</f>
        <v>450</v>
      </c>
      <c r="G31" s="32">
        <f>450</f>
        <v>450</v>
      </c>
      <c r="H31" s="30">
        <f>G31*$G$1/100</f>
        <v>22.5</v>
      </c>
      <c r="I31" s="30">
        <f t="shared" ref="I31:I53" si="8">SUM(G31:H31)</f>
        <v>472.5</v>
      </c>
      <c r="J31" s="83">
        <f>G31*$H$1</f>
        <v>630</v>
      </c>
    </row>
    <row r="32" spans="1:10" x14ac:dyDescent="0.3">
      <c r="A32" s="40" t="s">
        <v>53</v>
      </c>
      <c r="B32" s="68"/>
      <c r="C32" s="50">
        <f>G32*50%</f>
        <v>225</v>
      </c>
      <c r="D32" s="57">
        <f>G32*70%</f>
        <v>315</v>
      </c>
      <c r="E32" s="51">
        <f>G32*80%</f>
        <v>360</v>
      </c>
      <c r="F32" s="51">
        <f>G32*100%</f>
        <v>450</v>
      </c>
      <c r="G32" s="51">
        <v>450</v>
      </c>
      <c r="H32" s="30">
        <f t="shared" ref="H32:H53" si="9">G32*$G$1/100</f>
        <v>22.5</v>
      </c>
      <c r="I32" s="30">
        <f t="shared" si="8"/>
        <v>472.5</v>
      </c>
      <c r="J32" s="83">
        <f>G32*$H$1</f>
        <v>630</v>
      </c>
    </row>
    <row r="33" spans="1:10" x14ac:dyDescent="0.3">
      <c r="A33" s="40" t="s">
        <v>59</v>
      </c>
      <c r="B33" s="68"/>
      <c r="C33" s="50">
        <f t="shared" ref="C33:C43" si="10">G33*50%</f>
        <v>337.5</v>
      </c>
      <c r="D33" s="57">
        <f t="shared" ref="D33:D43" si="11">G33*70%</f>
        <v>472.49999999999994</v>
      </c>
      <c r="E33" s="51">
        <f t="shared" ref="E33:E43" si="12">G33*80%</f>
        <v>540</v>
      </c>
      <c r="F33" s="32">
        <f t="shared" ref="F33:F44" si="13">G33*100%</f>
        <v>675</v>
      </c>
      <c r="G33" s="54">
        <f>750*0.9</f>
        <v>675</v>
      </c>
      <c r="H33" s="30">
        <f t="shared" si="9"/>
        <v>33.75</v>
      </c>
      <c r="I33" s="30">
        <f t="shared" si="8"/>
        <v>708.75</v>
      </c>
      <c r="J33" s="83">
        <f>G33*$J$1</f>
        <v>965.25</v>
      </c>
    </row>
    <row r="34" spans="1:10" x14ac:dyDescent="0.3">
      <c r="A34" s="40" t="s">
        <v>56</v>
      </c>
      <c r="B34" s="68"/>
      <c r="C34" s="50">
        <f t="shared" si="10"/>
        <v>337.5</v>
      </c>
      <c r="D34" s="57">
        <f t="shared" si="11"/>
        <v>472.49999999999994</v>
      </c>
      <c r="E34" s="51">
        <f t="shared" si="12"/>
        <v>540</v>
      </c>
      <c r="F34" s="32">
        <f t="shared" si="13"/>
        <v>675</v>
      </c>
      <c r="G34" s="54">
        <f>750*0.9</f>
        <v>675</v>
      </c>
      <c r="H34" s="30">
        <f t="shared" si="9"/>
        <v>33.75</v>
      </c>
      <c r="I34" s="30">
        <f t="shared" si="8"/>
        <v>708.75</v>
      </c>
      <c r="J34" s="83">
        <f t="shared" ref="J34:J36" si="14">G34*$J$1</f>
        <v>965.25</v>
      </c>
    </row>
    <row r="35" spans="1:10" x14ac:dyDescent="0.3">
      <c r="A35" s="40" t="s">
        <v>60</v>
      </c>
      <c r="B35" s="69"/>
      <c r="C35" s="50">
        <f t="shared" si="10"/>
        <v>375</v>
      </c>
      <c r="D35" s="57">
        <f t="shared" si="11"/>
        <v>525</v>
      </c>
      <c r="E35" s="51">
        <f t="shared" si="12"/>
        <v>600</v>
      </c>
      <c r="F35" s="32">
        <f t="shared" si="13"/>
        <v>750</v>
      </c>
      <c r="G35" s="54">
        <v>750</v>
      </c>
      <c r="H35" s="30">
        <f t="shared" si="9"/>
        <v>37.5</v>
      </c>
      <c r="I35" s="30">
        <f t="shared" si="8"/>
        <v>787.5</v>
      </c>
      <c r="J35" s="83">
        <f>G35*$J$1</f>
        <v>1072.5</v>
      </c>
    </row>
    <row r="36" spans="1:10" x14ac:dyDescent="0.3">
      <c r="A36" s="40" t="s">
        <v>61</v>
      </c>
      <c r="B36" s="69"/>
      <c r="C36" s="50">
        <f t="shared" si="10"/>
        <v>309.75</v>
      </c>
      <c r="D36" s="57">
        <f t="shared" si="11"/>
        <v>433.65</v>
      </c>
      <c r="E36" s="51">
        <f t="shared" si="12"/>
        <v>495.6</v>
      </c>
      <c r="F36" s="32">
        <f t="shared" si="13"/>
        <v>619.5</v>
      </c>
      <c r="G36" s="79">
        <f>G35*82.6%</f>
        <v>619.5</v>
      </c>
      <c r="H36" s="30">
        <f t="shared" si="9"/>
        <v>30.975000000000001</v>
      </c>
      <c r="I36" s="30">
        <f t="shared" si="8"/>
        <v>650.47500000000002</v>
      </c>
      <c r="J36" s="83">
        <f t="shared" si="14"/>
        <v>885.88499999999999</v>
      </c>
    </row>
    <row r="37" spans="1:10" x14ac:dyDescent="0.3">
      <c r="A37" s="40" t="s">
        <v>57</v>
      </c>
      <c r="B37" s="32"/>
      <c r="C37" s="50">
        <f t="shared" si="10"/>
        <v>275</v>
      </c>
      <c r="D37" s="57">
        <f t="shared" si="11"/>
        <v>385</v>
      </c>
      <c r="E37" s="51">
        <f t="shared" si="12"/>
        <v>440</v>
      </c>
      <c r="F37" s="32">
        <f t="shared" si="13"/>
        <v>550</v>
      </c>
      <c r="G37" s="32">
        <v>550</v>
      </c>
      <c r="H37" s="30">
        <f t="shared" si="9"/>
        <v>27.5</v>
      </c>
      <c r="I37" s="30">
        <f t="shared" si="8"/>
        <v>577.5</v>
      </c>
      <c r="J37" s="83">
        <f>G37*$J$2</f>
        <v>838.75</v>
      </c>
    </row>
    <row r="38" spans="1:10" x14ac:dyDescent="0.3">
      <c r="A38" s="40" t="s">
        <v>58</v>
      </c>
      <c r="B38" s="32"/>
      <c r="C38" s="50">
        <f t="shared" si="10"/>
        <v>275</v>
      </c>
      <c r="D38" s="57">
        <f t="shared" si="11"/>
        <v>385</v>
      </c>
      <c r="E38" s="51">
        <f t="shared" si="12"/>
        <v>440</v>
      </c>
      <c r="F38" s="32">
        <f t="shared" si="13"/>
        <v>550</v>
      </c>
      <c r="G38" s="32">
        <v>550</v>
      </c>
      <c r="H38" s="30">
        <f t="shared" si="9"/>
        <v>27.5</v>
      </c>
      <c r="I38" s="30">
        <f t="shared" si="8"/>
        <v>577.5</v>
      </c>
      <c r="J38" s="83">
        <f>G38*$J$2</f>
        <v>838.75</v>
      </c>
    </row>
    <row r="39" spans="1:10" x14ac:dyDescent="0.3">
      <c r="A39" s="40" t="s">
        <v>55</v>
      </c>
      <c r="B39" s="32"/>
      <c r="C39" s="50">
        <f t="shared" si="10"/>
        <v>225</v>
      </c>
      <c r="D39" s="57">
        <f t="shared" si="11"/>
        <v>315</v>
      </c>
      <c r="E39" s="51">
        <f t="shared" si="12"/>
        <v>360</v>
      </c>
      <c r="F39" s="32">
        <f t="shared" si="13"/>
        <v>450</v>
      </c>
      <c r="G39" s="32">
        <v>450</v>
      </c>
      <c r="H39" s="30">
        <f t="shared" si="9"/>
        <v>22.5</v>
      </c>
      <c r="I39" s="30">
        <f t="shared" si="8"/>
        <v>472.5</v>
      </c>
      <c r="J39" s="83">
        <f>G39*H1</f>
        <v>630</v>
      </c>
    </row>
    <row r="40" spans="1:10" x14ac:dyDescent="0.3">
      <c r="A40" s="40" t="s">
        <v>24</v>
      </c>
      <c r="B40" s="32"/>
      <c r="C40" s="50">
        <f t="shared" si="10"/>
        <v>275</v>
      </c>
      <c r="D40" s="57">
        <f t="shared" si="11"/>
        <v>385</v>
      </c>
      <c r="E40" s="51">
        <f t="shared" si="12"/>
        <v>440</v>
      </c>
      <c r="F40" s="32">
        <f t="shared" si="13"/>
        <v>550</v>
      </c>
      <c r="G40" s="84">
        <f>G38</f>
        <v>550</v>
      </c>
      <c r="H40" s="30">
        <f t="shared" si="9"/>
        <v>27.5</v>
      </c>
      <c r="I40" s="30">
        <f t="shared" si="8"/>
        <v>577.5</v>
      </c>
      <c r="J40" s="83">
        <f>G40*$H$1</f>
        <v>770</v>
      </c>
    </row>
    <row r="41" spans="1:10" x14ac:dyDescent="0.3">
      <c r="A41" s="40" t="s">
        <v>25</v>
      </c>
      <c r="B41" s="32"/>
      <c r="C41" s="50">
        <f t="shared" si="10"/>
        <v>275</v>
      </c>
      <c r="D41" s="57">
        <f t="shared" si="11"/>
        <v>385</v>
      </c>
      <c r="E41" s="51">
        <f t="shared" si="12"/>
        <v>440</v>
      </c>
      <c r="F41" s="32">
        <f t="shared" si="13"/>
        <v>550</v>
      </c>
      <c r="G41" s="84">
        <f>G38</f>
        <v>550</v>
      </c>
      <c r="H41" s="30">
        <f t="shared" si="9"/>
        <v>27.5</v>
      </c>
      <c r="I41" s="30">
        <f t="shared" si="8"/>
        <v>577.5</v>
      </c>
      <c r="J41" s="83">
        <f>G41*$H$1</f>
        <v>770</v>
      </c>
    </row>
    <row r="42" spans="1:10" x14ac:dyDescent="0.3">
      <c r="A42" s="40" t="s">
        <v>26</v>
      </c>
      <c r="B42" s="32"/>
      <c r="C42" s="50">
        <f t="shared" si="10"/>
        <v>225</v>
      </c>
      <c r="D42" s="57">
        <f t="shared" si="11"/>
        <v>315</v>
      </c>
      <c r="E42" s="51">
        <f t="shared" si="12"/>
        <v>360</v>
      </c>
      <c r="F42" s="32">
        <f t="shared" si="13"/>
        <v>450</v>
      </c>
      <c r="G42" s="32">
        <f>G31</f>
        <v>450</v>
      </c>
      <c r="H42" s="30">
        <f t="shared" si="9"/>
        <v>22.5</v>
      </c>
      <c r="I42" s="30">
        <f t="shared" si="8"/>
        <v>472.5</v>
      </c>
      <c r="J42" s="83">
        <f>G42*$H$1</f>
        <v>630</v>
      </c>
    </row>
    <row r="43" spans="1:10" x14ac:dyDescent="0.3">
      <c r="A43" s="40" t="s">
        <v>37</v>
      </c>
      <c r="B43" s="32"/>
      <c r="C43" s="50">
        <f t="shared" si="10"/>
        <v>225</v>
      </c>
      <c r="D43" s="57">
        <f t="shared" si="11"/>
        <v>315</v>
      </c>
      <c r="E43" s="51">
        <f t="shared" si="12"/>
        <v>360</v>
      </c>
      <c r="F43" s="32">
        <f t="shared" si="13"/>
        <v>450</v>
      </c>
      <c r="G43" s="32">
        <f>G31</f>
        <v>450</v>
      </c>
      <c r="H43" s="30">
        <f t="shared" si="9"/>
        <v>22.5</v>
      </c>
      <c r="I43" s="30">
        <f t="shared" si="8"/>
        <v>472.5</v>
      </c>
      <c r="J43" s="83">
        <f t="shared" ref="J43:J44" si="15">G43*$H$1</f>
        <v>630</v>
      </c>
    </row>
    <row r="44" spans="1:10" x14ac:dyDescent="0.3">
      <c r="A44" s="40" t="s">
        <v>62</v>
      </c>
      <c r="B44" s="32"/>
      <c r="C44" s="50">
        <f>G44*50%</f>
        <v>225</v>
      </c>
      <c r="D44" s="57">
        <f>G44*70%</f>
        <v>315</v>
      </c>
      <c r="E44" s="51">
        <f>G44*80%</f>
        <v>360</v>
      </c>
      <c r="F44" s="32">
        <f t="shared" si="13"/>
        <v>450</v>
      </c>
      <c r="G44" s="32">
        <f>G31</f>
        <v>450</v>
      </c>
      <c r="H44" s="30">
        <f t="shared" si="9"/>
        <v>22.5</v>
      </c>
      <c r="I44" s="30">
        <f t="shared" si="8"/>
        <v>472.5</v>
      </c>
      <c r="J44" s="83">
        <f t="shared" si="15"/>
        <v>630</v>
      </c>
    </row>
    <row r="45" spans="1:10" x14ac:dyDescent="0.3">
      <c r="A45" s="40"/>
      <c r="B45" s="67"/>
      <c r="C45" s="75">
        <v>0</v>
      </c>
      <c r="D45" s="76">
        <v>0</v>
      </c>
      <c r="E45" s="76">
        <v>0</v>
      </c>
      <c r="F45" s="76">
        <v>0</v>
      </c>
      <c r="G45" s="29">
        <v>0</v>
      </c>
      <c r="H45" s="30">
        <f t="shared" si="9"/>
        <v>0</v>
      </c>
      <c r="I45" s="30">
        <f t="shared" si="8"/>
        <v>0</v>
      </c>
      <c r="J45" s="30">
        <v>0</v>
      </c>
    </row>
    <row r="46" spans="1:10" x14ac:dyDescent="0.3">
      <c r="A46" s="40"/>
      <c r="B46" s="67"/>
      <c r="C46" s="75">
        <v>0</v>
      </c>
      <c r="D46" s="76">
        <v>0</v>
      </c>
      <c r="E46" s="76">
        <v>0</v>
      </c>
      <c r="F46" s="76">
        <v>0</v>
      </c>
      <c r="G46" s="29">
        <v>0</v>
      </c>
      <c r="H46" s="30">
        <f t="shared" si="9"/>
        <v>0</v>
      </c>
      <c r="I46" s="30">
        <f t="shared" si="8"/>
        <v>0</v>
      </c>
      <c r="J46" s="30">
        <v>0</v>
      </c>
    </row>
    <row r="47" spans="1:10" x14ac:dyDescent="0.3">
      <c r="A47" s="40"/>
      <c r="B47" s="67"/>
      <c r="C47" s="75">
        <v>0</v>
      </c>
      <c r="D47" s="76">
        <v>0</v>
      </c>
      <c r="E47" s="76">
        <v>0</v>
      </c>
      <c r="F47" s="76">
        <v>0</v>
      </c>
      <c r="G47" s="29">
        <v>0</v>
      </c>
      <c r="H47" s="30">
        <f t="shared" si="9"/>
        <v>0</v>
      </c>
      <c r="I47" s="30">
        <f t="shared" si="8"/>
        <v>0</v>
      </c>
      <c r="J47" s="30">
        <v>0</v>
      </c>
    </row>
    <row r="48" spans="1:10" x14ac:dyDescent="0.3">
      <c r="A48" s="40"/>
      <c r="B48" s="67"/>
      <c r="C48" s="75">
        <v>0</v>
      </c>
      <c r="D48" s="76">
        <v>0</v>
      </c>
      <c r="E48" s="76">
        <v>0</v>
      </c>
      <c r="F48" s="76">
        <v>0</v>
      </c>
      <c r="G48" s="29">
        <v>0</v>
      </c>
      <c r="H48" s="30">
        <f t="shared" si="9"/>
        <v>0</v>
      </c>
      <c r="I48" s="30">
        <f t="shared" si="8"/>
        <v>0</v>
      </c>
      <c r="J48" s="30">
        <v>0</v>
      </c>
    </row>
    <row r="49" spans="1:10" x14ac:dyDescent="0.3">
      <c r="A49" s="40"/>
      <c r="B49" s="67"/>
      <c r="C49" s="75">
        <v>0</v>
      </c>
      <c r="D49" s="76">
        <v>0</v>
      </c>
      <c r="E49" s="76">
        <v>0</v>
      </c>
      <c r="F49" s="76">
        <v>0</v>
      </c>
      <c r="G49" s="29">
        <v>0</v>
      </c>
      <c r="H49" s="30">
        <f t="shared" si="9"/>
        <v>0</v>
      </c>
      <c r="I49" s="30">
        <f t="shared" si="8"/>
        <v>0</v>
      </c>
      <c r="J49" s="30">
        <v>0</v>
      </c>
    </row>
    <row r="50" spans="1:10" x14ac:dyDescent="0.3">
      <c r="A50" s="40"/>
      <c r="B50" s="67"/>
      <c r="C50" s="75">
        <v>0</v>
      </c>
      <c r="D50" s="76">
        <v>0</v>
      </c>
      <c r="E50" s="76">
        <v>0</v>
      </c>
      <c r="F50" s="76">
        <v>0</v>
      </c>
      <c r="G50" s="29">
        <v>0</v>
      </c>
      <c r="H50" s="30">
        <f t="shared" si="9"/>
        <v>0</v>
      </c>
      <c r="I50" s="30">
        <f t="shared" si="8"/>
        <v>0</v>
      </c>
      <c r="J50" s="30">
        <v>0</v>
      </c>
    </row>
    <row r="51" spans="1:10" x14ac:dyDescent="0.3">
      <c r="A51" s="40"/>
      <c r="B51" s="67"/>
      <c r="C51" s="75">
        <v>0</v>
      </c>
      <c r="D51" s="76">
        <v>0</v>
      </c>
      <c r="E51" s="76">
        <v>0</v>
      </c>
      <c r="F51" s="76">
        <v>0</v>
      </c>
      <c r="G51" s="29">
        <v>0</v>
      </c>
      <c r="H51" s="30">
        <f t="shared" si="9"/>
        <v>0</v>
      </c>
      <c r="I51" s="30">
        <f t="shared" si="8"/>
        <v>0</v>
      </c>
      <c r="J51" s="30">
        <v>0</v>
      </c>
    </row>
    <row r="52" spans="1:10" x14ac:dyDescent="0.3">
      <c r="A52" s="40"/>
      <c r="B52" s="67"/>
      <c r="C52" s="75">
        <v>0</v>
      </c>
      <c r="D52" s="76">
        <v>0</v>
      </c>
      <c r="E52" s="76">
        <v>0</v>
      </c>
      <c r="F52" s="76">
        <v>0</v>
      </c>
      <c r="G52" s="29">
        <v>0</v>
      </c>
      <c r="H52" s="30">
        <f t="shared" si="9"/>
        <v>0</v>
      </c>
      <c r="I52" s="30">
        <f t="shared" si="8"/>
        <v>0</v>
      </c>
      <c r="J52" s="30">
        <v>0</v>
      </c>
    </row>
    <row r="53" spans="1:10" x14ac:dyDescent="0.3">
      <c r="A53" s="40"/>
      <c r="B53" s="67"/>
      <c r="C53" s="75">
        <v>0</v>
      </c>
      <c r="D53" s="76">
        <v>0</v>
      </c>
      <c r="E53" s="76">
        <v>0</v>
      </c>
      <c r="F53" s="76">
        <v>0</v>
      </c>
      <c r="G53" s="29">
        <v>0</v>
      </c>
      <c r="H53" s="30">
        <f t="shared" si="9"/>
        <v>0</v>
      </c>
      <c r="I53" s="30">
        <f t="shared" si="8"/>
        <v>0</v>
      </c>
      <c r="J53" s="30">
        <v>0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zoomScale="91" zoomScaleNormal="90" workbookViewId="0">
      <selection activeCell="O1" sqref="O1"/>
    </sheetView>
  </sheetViews>
  <sheetFormatPr defaultRowHeight="14.4" x14ac:dyDescent="0.3"/>
  <cols>
    <col min="1" max="1" width="44.44140625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5" t="s">
        <v>22</v>
      </c>
      <c r="B1" s="15"/>
      <c r="C1" s="15"/>
      <c r="D1" s="15"/>
      <c r="E1" s="15"/>
      <c r="F1" s="15"/>
      <c r="G1" s="15"/>
      <c r="H1" s="15" t="s">
        <v>52</v>
      </c>
      <c r="I1" s="60">
        <v>0</v>
      </c>
      <c r="J1" s="15">
        <f>1+I1/100</f>
        <v>1</v>
      </c>
      <c r="K1" s="15"/>
      <c r="L1" s="15"/>
      <c r="M1" s="15"/>
      <c r="N1" s="15"/>
      <c r="O1" s="15">
        <v>0.57499999999999996</v>
      </c>
      <c r="P1" s="15"/>
      <c r="Q1" s="2"/>
      <c r="R1" t="s">
        <v>30</v>
      </c>
      <c r="S1" s="19">
        <v>0.35499999999999998</v>
      </c>
      <c r="T1" t="s">
        <v>32</v>
      </c>
      <c r="U1" s="19">
        <v>0.8</v>
      </c>
      <c r="V1" t="s">
        <v>34</v>
      </c>
      <c r="W1" s="19">
        <v>1.175</v>
      </c>
    </row>
    <row r="2" spans="1:23" x14ac:dyDescent="0.3">
      <c r="A2" s="16" t="s">
        <v>27</v>
      </c>
      <c r="B2" s="16"/>
      <c r="C2" s="16"/>
      <c r="D2" s="16"/>
      <c r="E2" s="16"/>
      <c r="F2" s="16"/>
      <c r="G2" s="16"/>
      <c r="H2" s="16"/>
      <c r="I2" s="61" t="s">
        <v>5</v>
      </c>
      <c r="J2" s="17" t="s">
        <v>28</v>
      </c>
      <c r="K2" s="59">
        <f>'Base Premium'!G1</f>
        <v>5</v>
      </c>
      <c r="L2" s="17" t="s">
        <v>50</v>
      </c>
      <c r="M2" s="17">
        <f>1+K2/100</f>
        <v>1.05</v>
      </c>
      <c r="N2" s="17"/>
      <c r="O2" s="17"/>
      <c r="P2" s="53" t="s">
        <v>5</v>
      </c>
      <c r="R2" t="s">
        <v>31</v>
      </c>
      <c r="S2" s="19">
        <v>0.60124999999999995</v>
      </c>
      <c r="T2" t="s">
        <v>33</v>
      </c>
      <c r="U2" s="19">
        <v>1</v>
      </c>
    </row>
    <row r="3" spans="1:23" ht="15" customHeight="1" x14ac:dyDescent="0.4">
      <c r="A3" s="15" t="s">
        <v>23</v>
      </c>
      <c r="B3" s="15"/>
      <c r="C3" s="52">
        <v>1</v>
      </c>
      <c r="D3" s="15">
        <v>1</v>
      </c>
      <c r="E3" s="52">
        <v>1</v>
      </c>
      <c r="F3" s="15">
        <f>1</f>
        <v>1</v>
      </c>
      <c r="G3" s="15" t="s">
        <v>5</v>
      </c>
      <c r="H3" s="52">
        <v>1</v>
      </c>
      <c r="I3" s="62">
        <f>1</f>
        <v>1</v>
      </c>
      <c r="J3" s="15" t="s">
        <v>29</v>
      </c>
      <c r="K3" s="21">
        <f>(100+K2)</f>
        <v>105</v>
      </c>
      <c r="L3" s="52">
        <f>1</f>
        <v>1</v>
      </c>
      <c r="M3" s="15">
        <f>1</f>
        <v>1</v>
      </c>
      <c r="N3" s="52">
        <f>1</f>
        <v>1</v>
      </c>
      <c r="O3" s="15">
        <f>1</f>
        <v>1</v>
      </c>
      <c r="P3" s="15" t="s">
        <v>5</v>
      </c>
      <c r="Q3" s="2"/>
    </row>
    <row r="4" spans="1:23" x14ac:dyDescent="0.3">
      <c r="A4" s="40" t="s">
        <v>6</v>
      </c>
      <c r="B4" s="41" t="s">
        <v>8</v>
      </c>
      <c r="C4" s="41" t="s">
        <v>9</v>
      </c>
      <c r="D4" s="41" t="s">
        <v>5</v>
      </c>
      <c r="E4" s="41" t="s">
        <v>10</v>
      </c>
      <c r="F4" s="41" t="s">
        <v>11</v>
      </c>
      <c r="G4" s="41" t="s">
        <v>5</v>
      </c>
      <c r="H4" s="41" t="s">
        <v>17</v>
      </c>
      <c r="I4" s="41" t="s">
        <v>11</v>
      </c>
      <c r="J4" s="41" t="s">
        <v>5</v>
      </c>
      <c r="K4" s="41" t="s">
        <v>12</v>
      </c>
      <c r="L4" s="41" t="s">
        <v>11</v>
      </c>
      <c r="M4" s="41" t="s">
        <v>5</v>
      </c>
      <c r="N4" s="41" t="s">
        <v>13</v>
      </c>
      <c r="O4" s="41" t="s">
        <v>11</v>
      </c>
      <c r="P4" s="41" t="s">
        <v>5</v>
      </c>
      <c r="Q4" s="1"/>
      <c r="R4" s="7" t="s">
        <v>8</v>
      </c>
      <c r="S4" s="7" t="s">
        <v>10</v>
      </c>
      <c r="T4" s="7" t="s">
        <v>17</v>
      </c>
      <c r="U4" s="7" t="s">
        <v>12</v>
      </c>
      <c r="V4" s="7" t="s">
        <v>13</v>
      </c>
      <c r="W4" s="7" t="s">
        <v>18</v>
      </c>
    </row>
    <row r="5" spans="1:23" x14ac:dyDescent="0.3">
      <c r="A5" s="40" t="s">
        <v>7</v>
      </c>
      <c r="B5" s="40" t="s">
        <v>19</v>
      </c>
      <c r="C5" s="40" t="s">
        <v>38</v>
      </c>
      <c r="D5" s="42" t="s">
        <v>20</v>
      </c>
      <c r="E5" s="42" t="s">
        <v>19</v>
      </c>
      <c r="F5" s="42" t="s">
        <v>38</v>
      </c>
      <c r="G5" s="42" t="s">
        <v>20</v>
      </c>
      <c r="H5" s="42" t="s">
        <v>19</v>
      </c>
      <c r="I5" s="42" t="s">
        <v>38</v>
      </c>
      <c r="J5" s="42" t="s">
        <v>20</v>
      </c>
      <c r="K5" s="42" t="s">
        <v>19</v>
      </c>
      <c r="L5" s="42" t="s">
        <v>38</v>
      </c>
      <c r="M5" s="42" t="s">
        <v>20</v>
      </c>
      <c r="N5" s="42" t="s">
        <v>19</v>
      </c>
      <c r="O5" s="42" t="s">
        <v>38</v>
      </c>
      <c r="P5" s="42" t="s">
        <v>20</v>
      </c>
      <c r="Q5" s="1"/>
      <c r="R5" s="8" t="s">
        <v>9</v>
      </c>
      <c r="S5" s="8" t="s">
        <v>11</v>
      </c>
      <c r="T5" s="8" t="s">
        <v>11</v>
      </c>
      <c r="U5" s="8" t="s">
        <v>11</v>
      </c>
      <c r="V5" s="8" t="s">
        <v>11</v>
      </c>
      <c r="W5" s="8" t="s">
        <v>19</v>
      </c>
    </row>
    <row r="6" spans="1:23" x14ac:dyDescent="0.3">
      <c r="A6" s="40" t="s">
        <v>54</v>
      </c>
      <c r="B6" s="43">
        <f>VALUE(D6*100/$K$3)</f>
        <v>167.73750000000001</v>
      </c>
      <c r="C6" s="43">
        <f>D6-B6</f>
        <v>8.386874999999975</v>
      </c>
      <c r="D6" s="44">
        <f>(R6+R6*$K$2/100)/$J$1</f>
        <v>176.12437499999999</v>
      </c>
      <c r="E6" s="43">
        <f>VALUE(G6*100/$K$3)</f>
        <v>284.09062499999999</v>
      </c>
      <c r="F6" s="43">
        <f>VALUE(G6*$K$2/$K$3)</f>
        <v>14.204531249999999</v>
      </c>
      <c r="G6" s="44">
        <f>(S6+S6*$K$2/100)/$J$1</f>
        <v>298.29515624999999</v>
      </c>
      <c r="H6" s="45">
        <f>VALUE(J6*100/$K$3)</f>
        <v>378</v>
      </c>
      <c r="I6" s="45">
        <f>VALUE(J6*$K$2/$K$3)</f>
        <v>18.899999999999999</v>
      </c>
      <c r="J6" s="44">
        <f>(T6+T6*$K$2/100)/$J$1</f>
        <v>396.9</v>
      </c>
      <c r="K6" s="45">
        <f>VALUE(M6*100/$K$3)</f>
        <v>472.5</v>
      </c>
      <c r="L6" s="45">
        <f>VALUE(M6*$K$2/$K$3)</f>
        <v>23.625</v>
      </c>
      <c r="M6" s="44">
        <f>(U6+U6*$K$2/100)/$J$1</f>
        <v>496.125</v>
      </c>
      <c r="N6" s="46">
        <f>VALUE(P6*100/$K$3)</f>
        <v>555.1875</v>
      </c>
      <c r="O6" s="46">
        <f>VALUE(P6*$K$2/$K$3)</f>
        <v>27.759374999999999</v>
      </c>
      <c r="P6" s="44">
        <f>(V6+V6*$K$2/100)/$J$1</f>
        <v>582.94687499999998</v>
      </c>
      <c r="Q6" s="4"/>
      <c r="R6" s="3">
        <f>W6*$S$1</f>
        <v>167.73749999999998</v>
      </c>
      <c r="S6" s="3">
        <f>W6*$S$2</f>
        <v>284.09062499999999</v>
      </c>
      <c r="T6" s="3">
        <f>W6*$U$1</f>
        <v>378</v>
      </c>
      <c r="U6" s="3">
        <f>W6*$U$2</f>
        <v>472.5</v>
      </c>
      <c r="V6" s="3">
        <f>W6*$W$1</f>
        <v>555.1875</v>
      </c>
      <c r="W6" s="26">
        <f>W31*0.75</f>
        <v>472.5</v>
      </c>
    </row>
    <row r="7" spans="1:23" ht="12" customHeight="1" x14ac:dyDescent="0.3">
      <c r="A7" s="40" t="s">
        <v>53</v>
      </c>
      <c r="B7" s="43">
        <f t="shared" ref="B7:B19" si="0">VALUE(D7*100/$K$3)</f>
        <v>167.73750000000001</v>
      </c>
      <c r="C7" s="43">
        <f t="shared" ref="C7:C19" si="1">D7-B7</f>
        <v>8.386874999999975</v>
      </c>
      <c r="D7" s="44">
        <f t="shared" ref="D7:D19" si="2">(R7+R7*$K$2/100)/$J$1</f>
        <v>176.12437499999999</v>
      </c>
      <c r="E7" s="43">
        <f t="shared" ref="E7:E19" si="3">VALUE(G7*100/$K$3)</f>
        <v>284.09062499999999</v>
      </c>
      <c r="F7" s="43">
        <f t="shared" ref="F7:F19" si="4">VALUE(G7*$K$2/$K$3)</f>
        <v>14.204531249999999</v>
      </c>
      <c r="G7" s="44">
        <f t="shared" ref="G7:G19" si="5">(S7+S7*$K$2/100)/$J$1</f>
        <v>298.29515624999999</v>
      </c>
      <c r="H7" s="45">
        <f t="shared" ref="H7:H19" si="6">VALUE(J7*100/$K$3)</f>
        <v>378</v>
      </c>
      <c r="I7" s="45">
        <f t="shared" ref="I7:I19" si="7">VALUE(J7*$K$2/$K$3)</f>
        <v>18.899999999999999</v>
      </c>
      <c r="J7" s="44">
        <f t="shared" ref="J7:J19" si="8">(T7+T7*$K$2/100)/$J$1</f>
        <v>396.9</v>
      </c>
      <c r="K7" s="45">
        <f t="shared" ref="K7:K19" si="9">VALUE(M7*100/$K$3)</f>
        <v>472.5</v>
      </c>
      <c r="L7" s="45">
        <f t="shared" ref="L7:L19" si="10">VALUE(M7*$K$2/$K$3)</f>
        <v>23.625</v>
      </c>
      <c r="M7" s="44">
        <f t="shared" ref="M7:M19" si="11">(U7+U7*$K$2/100)/$J$1</f>
        <v>496.125</v>
      </c>
      <c r="N7" s="46">
        <f t="shared" ref="N7:N19" si="12">VALUE(P7*100/$K$3)</f>
        <v>555.1875</v>
      </c>
      <c r="O7" s="46">
        <f t="shared" ref="O7:O19" si="13">VALUE(P7*$K$2/$K$3)</f>
        <v>27.759374999999999</v>
      </c>
      <c r="P7" s="44">
        <f t="shared" ref="P7:P19" si="14">(V7+V7*$K$2/100)/$J$1</f>
        <v>582.94687499999998</v>
      </c>
      <c r="Q7" s="4"/>
      <c r="R7" s="3">
        <f t="shared" ref="R7:R19" si="15">W7*$S$1</f>
        <v>167.73749999999998</v>
      </c>
      <c r="S7" s="3">
        <f t="shared" ref="S7:S19" si="16">W7*$S$2</f>
        <v>284.09062499999999</v>
      </c>
      <c r="T7" s="3">
        <f t="shared" ref="T7:T19" si="17">W7*$U$1</f>
        <v>378</v>
      </c>
      <c r="U7" s="3">
        <f t="shared" ref="U7:U19" si="18">W7*$U$2</f>
        <v>472.5</v>
      </c>
      <c r="V7" s="3">
        <f t="shared" ref="V7:V19" si="19">W7*$W$1</f>
        <v>555.1875</v>
      </c>
      <c r="W7" s="26">
        <f t="shared" ref="W7:W9" si="20">W32*0.75</f>
        <v>472.5</v>
      </c>
    </row>
    <row r="8" spans="1:23" ht="12" customHeight="1" x14ac:dyDescent="0.3">
      <c r="A8" s="40" t="s">
        <v>59</v>
      </c>
      <c r="B8" s="43">
        <f t="shared" si="0"/>
        <v>256.99781250000001</v>
      </c>
      <c r="C8" s="43">
        <f t="shared" si="1"/>
        <v>12.849890625</v>
      </c>
      <c r="D8" s="44">
        <f t="shared" si="2"/>
        <v>269.84770312500001</v>
      </c>
      <c r="E8" s="43">
        <f t="shared" si="3"/>
        <v>435.26742187499997</v>
      </c>
      <c r="F8" s="43">
        <f t="shared" si="4"/>
        <v>21.763371093749996</v>
      </c>
      <c r="G8" s="44">
        <f t="shared" si="5"/>
        <v>457.03079296874995</v>
      </c>
      <c r="H8" s="45">
        <f t="shared" si="6"/>
        <v>579.15</v>
      </c>
      <c r="I8" s="45">
        <f t="shared" si="7"/>
        <v>28.9575</v>
      </c>
      <c r="J8" s="44">
        <f t="shared" si="8"/>
        <v>608.10749999999996</v>
      </c>
      <c r="K8" s="45">
        <f t="shared" si="9"/>
        <v>723.9375</v>
      </c>
      <c r="L8" s="45">
        <f t="shared" si="10"/>
        <v>36.196874999999999</v>
      </c>
      <c r="M8" s="44">
        <f t="shared" si="11"/>
        <v>760.13437499999998</v>
      </c>
      <c r="N8" s="46">
        <f t="shared" si="12"/>
        <v>850.62656249999998</v>
      </c>
      <c r="O8" s="46">
        <f t="shared" si="13"/>
        <v>42.531328124999995</v>
      </c>
      <c r="P8" s="44">
        <f t="shared" si="14"/>
        <v>893.15789062499994</v>
      </c>
      <c r="Q8" s="4"/>
      <c r="R8" s="3">
        <f t="shared" si="15"/>
        <v>256.99781250000001</v>
      </c>
      <c r="S8" s="3">
        <f t="shared" si="16"/>
        <v>435.26742187499997</v>
      </c>
      <c r="T8" s="3">
        <f t="shared" si="17"/>
        <v>579.15</v>
      </c>
      <c r="U8" s="3">
        <f t="shared" si="18"/>
        <v>723.9375</v>
      </c>
      <c r="V8" s="3">
        <f t="shared" si="19"/>
        <v>850.62656249999998</v>
      </c>
      <c r="W8" s="26">
        <f t="shared" si="20"/>
        <v>723.9375</v>
      </c>
    </row>
    <row r="9" spans="1:23" ht="12" customHeight="1" x14ac:dyDescent="0.3">
      <c r="A9" s="40" t="s">
        <v>56</v>
      </c>
      <c r="B9" s="43">
        <f t="shared" si="0"/>
        <v>256.99781250000001</v>
      </c>
      <c r="C9" s="43">
        <f t="shared" si="1"/>
        <v>12.849890625</v>
      </c>
      <c r="D9" s="44">
        <f t="shared" si="2"/>
        <v>269.84770312500001</v>
      </c>
      <c r="E9" s="43">
        <f t="shared" si="3"/>
        <v>435.26742187499997</v>
      </c>
      <c r="F9" s="43">
        <f t="shared" si="4"/>
        <v>21.763371093749996</v>
      </c>
      <c r="G9" s="44">
        <f t="shared" si="5"/>
        <v>457.03079296874995</v>
      </c>
      <c r="H9" s="45">
        <f t="shared" si="6"/>
        <v>579.15</v>
      </c>
      <c r="I9" s="45">
        <f t="shared" si="7"/>
        <v>28.9575</v>
      </c>
      <c r="J9" s="44">
        <f t="shared" si="8"/>
        <v>608.10749999999996</v>
      </c>
      <c r="K9" s="45">
        <f t="shared" si="9"/>
        <v>723.9375</v>
      </c>
      <c r="L9" s="45">
        <f t="shared" si="10"/>
        <v>36.196874999999999</v>
      </c>
      <c r="M9" s="44">
        <f t="shared" si="11"/>
        <v>760.13437499999998</v>
      </c>
      <c r="N9" s="46">
        <f t="shared" si="12"/>
        <v>850.62656249999998</v>
      </c>
      <c r="O9" s="46">
        <f t="shared" si="13"/>
        <v>42.531328124999995</v>
      </c>
      <c r="P9" s="44">
        <f t="shared" si="14"/>
        <v>893.15789062499994</v>
      </c>
      <c r="Q9" s="4"/>
      <c r="R9" s="3">
        <f t="shared" si="15"/>
        <v>256.99781250000001</v>
      </c>
      <c r="S9" s="3">
        <f t="shared" si="16"/>
        <v>435.26742187499997</v>
      </c>
      <c r="T9" s="3">
        <f t="shared" si="17"/>
        <v>579.15</v>
      </c>
      <c r="U9" s="3">
        <f t="shared" si="18"/>
        <v>723.9375</v>
      </c>
      <c r="V9" s="3">
        <f t="shared" si="19"/>
        <v>850.62656249999998</v>
      </c>
      <c r="W9" s="26">
        <f t="shared" si="20"/>
        <v>723.9375</v>
      </c>
    </row>
    <row r="10" spans="1:23" ht="12" customHeight="1" x14ac:dyDescent="0.3">
      <c r="A10" s="40" t="s">
        <v>60</v>
      </c>
      <c r="B10" s="43">
        <f t="shared" si="0"/>
        <v>285.55312499999997</v>
      </c>
      <c r="C10" s="43">
        <f t="shared" si="1"/>
        <v>14.277656250000007</v>
      </c>
      <c r="D10" s="44">
        <f t="shared" si="2"/>
        <v>299.83078124999997</v>
      </c>
      <c r="E10" s="43">
        <f t="shared" si="3"/>
        <v>483.63046874999998</v>
      </c>
      <c r="F10" s="43">
        <f t="shared" si="4"/>
        <v>24.181523437499997</v>
      </c>
      <c r="G10" s="44">
        <f t="shared" si="5"/>
        <v>507.81199218749998</v>
      </c>
      <c r="H10" s="45">
        <f t="shared" si="6"/>
        <v>643.5</v>
      </c>
      <c r="I10" s="45">
        <f t="shared" si="7"/>
        <v>32.174999999999997</v>
      </c>
      <c r="J10" s="44">
        <f t="shared" si="8"/>
        <v>675.67499999999995</v>
      </c>
      <c r="K10" s="45">
        <f t="shared" si="9"/>
        <v>804.375</v>
      </c>
      <c r="L10" s="45">
        <f t="shared" si="10"/>
        <v>40.21875</v>
      </c>
      <c r="M10" s="44">
        <f t="shared" si="11"/>
        <v>844.59375</v>
      </c>
      <c r="N10" s="46">
        <f t="shared" si="12"/>
        <v>945.140625</v>
      </c>
      <c r="O10" s="46">
        <f t="shared" si="13"/>
        <v>47.257031249999997</v>
      </c>
      <c r="P10" s="44">
        <f t="shared" si="14"/>
        <v>992.39765624999995</v>
      </c>
      <c r="Q10" s="4"/>
      <c r="R10" s="3">
        <f t="shared" si="15"/>
        <v>285.55312499999997</v>
      </c>
      <c r="S10" s="3">
        <f t="shared" si="16"/>
        <v>483.63046874999998</v>
      </c>
      <c r="T10" s="3">
        <f t="shared" si="17"/>
        <v>643.5</v>
      </c>
      <c r="U10" s="3">
        <f t="shared" si="18"/>
        <v>804.375</v>
      </c>
      <c r="V10" s="3">
        <f t="shared" si="19"/>
        <v>945.140625</v>
      </c>
      <c r="W10" s="26">
        <f t="shared" ref="W10:W19" si="21">W35*0.75</f>
        <v>804.375</v>
      </c>
    </row>
    <row r="11" spans="1:23" x14ac:dyDescent="0.3">
      <c r="A11" s="40" t="s">
        <v>61</v>
      </c>
      <c r="B11" s="43">
        <f t="shared" si="0"/>
        <v>235.86688124999998</v>
      </c>
      <c r="C11" s="43">
        <f t="shared" si="1"/>
        <v>11.793344062499983</v>
      </c>
      <c r="D11" s="44">
        <f t="shared" si="2"/>
        <v>247.66022531249996</v>
      </c>
      <c r="E11" s="43">
        <f t="shared" si="3"/>
        <v>399.47876718749995</v>
      </c>
      <c r="F11" s="43">
        <f t="shared" si="4"/>
        <v>19.973938359374998</v>
      </c>
      <c r="G11" s="44">
        <f t="shared" si="5"/>
        <v>419.45270554687494</v>
      </c>
      <c r="H11" s="45">
        <f t="shared" si="6"/>
        <v>531.53099999999995</v>
      </c>
      <c r="I11" s="45">
        <f t="shared" si="7"/>
        <v>26.576549999999994</v>
      </c>
      <c r="J11" s="44">
        <f t="shared" si="8"/>
        <v>558.10754999999995</v>
      </c>
      <c r="K11" s="45">
        <f t="shared" si="9"/>
        <v>664.41374999999994</v>
      </c>
      <c r="L11" s="45">
        <f t="shared" si="10"/>
        <v>33.220687499999997</v>
      </c>
      <c r="M11" s="44">
        <f t="shared" si="11"/>
        <v>697.63443749999988</v>
      </c>
      <c r="N11" s="46">
        <f t="shared" si="12"/>
        <v>780.68615624999995</v>
      </c>
      <c r="O11" s="46">
        <f t="shared" si="13"/>
        <v>39.034307812499996</v>
      </c>
      <c r="P11" s="44">
        <f t="shared" si="14"/>
        <v>819.7204640624999</v>
      </c>
      <c r="Q11" s="4"/>
      <c r="R11" s="3">
        <f t="shared" si="15"/>
        <v>235.86688124999998</v>
      </c>
      <c r="S11" s="3">
        <f t="shared" si="16"/>
        <v>399.47876718749995</v>
      </c>
      <c r="T11" s="3">
        <f t="shared" si="17"/>
        <v>531.53099999999995</v>
      </c>
      <c r="U11" s="3">
        <f t="shared" si="18"/>
        <v>664.41374999999994</v>
      </c>
      <c r="V11" s="3">
        <f t="shared" si="19"/>
        <v>780.68615624999995</v>
      </c>
      <c r="W11" s="26">
        <f t="shared" si="21"/>
        <v>664.41374999999994</v>
      </c>
    </row>
    <row r="12" spans="1:23" ht="11.25" customHeight="1" x14ac:dyDescent="0.3">
      <c r="A12" s="40" t="s">
        <v>57</v>
      </c>
      <c r="B12" s="43">
        <f t="shared" si="0"/>
        <v>223.31718749999999</v>
      </c>
      <c r="C12" s="43">
        <f t="shared" si="1"/>
        <v>11.165859374999997</v>
      </c>
      <c r="D12" s="44">
        <f t="shared" si="2"/>
        <v>234.48304687499999</v>
      </c>
      <c r="E12" s="43">
        <f t="shared" si="3"/>
        <v>378.22382812499995</v>
      </c>
      <c r="F12" s="43">
        <f t="shared" si="4"/>
        <v>18.911191406249998</v>
      </c>
      <c r="G12" s="44">
        <f t="shared" si="5"/>
        <v>397.13501953124995</v>
      </c>
      <c r="H12" s="45">
        <f t="shared" si="6"/>
        <v>503.25</v>
      </c>
      <c r="I12" s="45">
        <f t="shared" si="7"/>
        <v>25.162500000000001</v>
      </c>
      <c r="J12" s="44">
        <f t="shared" si="8"/>
        <v>528.41250000000002</v>
      </c>
      <c r="K12" s="45">
        <f t="shared" si="9"/>
        <v>629.0625</v>
      </c>
      <c r="L12" s="45">
        <f t="shared" si="10"/>
        <v>31.453125</v>
      </c>
      <c r="M12" s="44">
        <f t="shared" si="11"/>
        <v>660.515625</v>
      </c>
      <c r="N12" s="46">
        <f t="shared" si="12"/>
        <v>739.1484375</v>
      </c>
      <c r="O12" s="46">
        <f t="shared" si="13"/>
        <v>36.957421875000001</v>
      </c>
      <c r="P12" s="44">
        <f t="shared" si="14"/>
        <v>776.10585937500002</v>
      </c>
      <c r="Q12" s="4"/>
      <c r="R12" s="3">
        <f t="shared" si="15"/>
        <v>223.31718749999999</v>
      </c>
      <c r="S12" s="3">
        <f t="shared" si="16"/>
        <v>378.22382812499995</v>
      </c>
      <c r="T12" s="3">
        <f t="shared" si="17"/>
        <v>503.25</v>
      </c>
      <c r="U12" s="3">
        <f t="shared" si="18"/>
        <v>629.0625</v>
      </c>
      <c r="V12" s="3">
        <f t="shared" si="19"/>
        <v>739.1484375</v>
      </c>
      <c r="W12" s="26">
        <f t="shared" si="21"/>
        <v>629.0625</v>
      </c>
    </row>
    <row r="13" spans="1:23" x14ac:dyDescent="0.3">
      <c r="A13" s="40" t="s">
        <v>58</v>
      </c>
      <c r="B13" s="43">
        <f t="shared" si="0"/>
        <v>223.31718749999999</v>
      </c>
      <c r="C13" s="43">
        <f t="shared" si="1"/>
        <v>11.165859374999997</v>
      </c>
      <c r="D13" s="44">
        <f t="shared" si="2"/>
        <v>234.48304687499999</v>
      </c>
      <c r="E13" s="43">
        <f t="shared" si="3"/>
        <v>378.22382812499995</v>
      </c>
      <c r="F13" s="43">
        <f t="shared" si="4"/>
        <v>18.911191406249998</v>
      </c>
      <c r="G13" s="44">
        <f t="shared" si="5"/>
        <v>397.13501953124995</v>
      </c>
      <c r="H13" s="45">
        <f t="shared" si="6"/>
        <v>503.25</v>
      </c>
      <c r="I13" s="45">
        <f t="shared" si="7"/>
        <v>25.162500000000001</v>
      </c>
      <c r="J13" s="44">
        <f t="shared" si="8"/>
        <v>528.41250000000002</v>
      </c>
      <c r="K13" s="45">
        <f t="shared" si="9"/>
        <v>629.0625</v>
      </c>
      <c r="L13" s="45">
        <f t="shared" si="10"/>
        <v>31.453125</v>
      </c>
      <c r="M13" s="44">
        <f t="shared" si="11"/>
        <v>660.515625</v>
      </c>
      <c r="N13" s="46">
        <f t="shared" si="12"/>
        <v>739.1484375</v>
      </c>
      <c r="O13" s="46">
        <f t="shared" si="13"/>
        <v>36.957421875000001</v>
      </c>
      <c r="P13" s="44">
        <f t="shared" si="14"/>
        <v>776.10585937500002</v>
      </c>
      <c r="Q13" s="4"/>
      <c r="R13" s="3">
        <f t="shared" si="15"/>
        <v>223.31718749999999</v>
      </c>
      <c r="S13" s="3">
        <f t="shared" si="16"/>
        <v>378.22382812499995</v>
      </c>
      <c r="T13" s="3">
        <f t="shared" si="17"/>
        <v>503.25</v>
      </c>
      <c r="U13" s="3">
        <f t="shared" si="18"/>
        <v>629.0625</v>
      </c>
      <c r="V13" s="3">
        <f t="shared" si="19"/>
        <v>739.1484375</v>
      </c>
      <c r="W13" s="26">
        <f t="shared" si="21"/>
        <v>629.0625</v>
      </c>
    </row>
    <row r="14" spans="1:23" ht="11.25" customHeight="1" x14ac:dyDescent="0.3">
      <c r="A14" s="40" t="s">
        <v>55</v>
      </c>
      <c r="B14" s="43">
        <f t="shared" si="0"/>
        <v>167.73750000000001</v>
      </c>
      <c r="C14" s="43">
        <f t="shared" si="1"/>
        <v>8.386874999999975</v>
      </c>
      <c r="D14" s="44">
        <f t="shared" si="2"/>
        <v>176.12437499999999</v>
      </c>
      <c r="E14" s="43">
        <f t="shared" si="3"/>
        <v>284.09062499999999</v>
      </c>
      <c r="F14" s="43">
        <f t="shared" si="4"/>
        <v>14.204531249999999</v>
      </c>
      <c r="G14" s="44">
        <f t="shared" si="5"/>
        <v>298.29515624999999</v>
      </c>
      <c r="H14" s="45">
        <f t="shared" si="6"/>
        <v>378</v>
      </c>
      <c r="I14" s="45">
        <f t="shared" si="7"/>
        <v>18.899999999999999</v>
      </c>
      <c r="J14" s="44">
        <f t="shared" si="8"/>
        <v>396.9</v>
      </c>
      <c r="K14" s="45">
        <f t="shared" si="9"/>
        <v>472.5</v>
      </c>
      <c r="L14" s="45">
        <f t="shared" si="10"/>
        <v>23.625</v>
      </c>
      <c r="M14" s="44">
        <f t="shared" si="11"/>
        <v>496.125</v>
      </c>
      <c r="N14" s="46">
        <f t="shared" si="12"/>
        <v>555.1875</v>
      </c>
      <c r="O14" s="46">
        <f t="shared" si="13"/>
        <v>27.759374999999999</v>
      </c>
      <c r="P14" s="44">
        <f t="shared" si="14"/>
        <v>582.94687499999998</v>
      </c>
      <c r="Q14" s="4"/>
      <c r="R14" s="3">
        <f t="shared" si="15"/>
        <v>167.73749999999998</v>
      </c>
      <c r="S14" s="3">
        <f t="shared" si="16"/>
        <v>284.09062499999999</v>
      </c>
      <c r="T14" s="3">
        <f t="shared" si="17"/>
        <v>378</v>
      </c>
      <c r="U14" s="3">
        <f t="shared" si="18"/>
        <v>472.5</v>
      </c>
      <c r="V14" s="3">
        <f t="shared" si="19"/>
        <v>555.1875</v>
      </c>
      <c r="W14" s="26">
        <f t="shared" si="21"/>
        <v>472.5</v>
      </c>
    </row>
    <row r="15" spans="1:23" x14ac:dyDescent="0.3">
      <c r="A15" s="40" t="s">
        <v>24</v>
      </c>
      <c r="B15" s="43">
        <f t="shared" si="0"/>
        <v>205.01249999999999</v>
      </c>
      <c r="C15" s="43">
        <f t="shared" si="1"/>
        <v>10.250625000000014</v>
      </c>
      <c r="D15" s="44">
        <f t="shared" si="2"/>
        <v>215.263125</v>
      </c>
      <c r="E15" s="43">
        <f t="shared" si="3"/>
        <v>347.22187500000001</v>
      </c>
      <c r="F15" s="43">
        <f t="shared" si="4"/>
        <v>17.361093749999998</v>
      </c>
      <c r="G15" s="44">
        <f t="shared" si="5"/>
        <v>364.58296874999996</v>
      </c>
      <c r="H15" s="45">
        <f t="shared" si="6"/>
        <v>462</v>
      </c>
      <c r="I15" s="45">
        <f t="shared" si="7"/>
        <v>23.1</v>
      </c>
      <c r="J15" s="44">
        <f t="shared" si="8"/>
        <v>485.1</v>
      </c>
      <c r="K15" s="45">
        <f t="shared" si="9"/>
        <v>577.5</v>
      </c>
      <c r="L15" s="45">
        <f t="shared" si="10"/>
        <v>28.875</v>
      </c>
      <c r="M15" s="44">
        <f t="shared" si="11"/>
        <v>606.375</v>
      </c>
      <c r="N15" s="46">
        <f t="shared" si="12"/>
        <v>678.5625</v>
      </c>
      <c r="O15" s="46">
        <f t="shared" si="13"/>
        <v>33.928125000000001</v>
      </c>
      <c r="P15" s="44">
        <f t="shared" si="14"/>
        <v>712.49062500000002</v>
      </c>
      <c r="Q15" s="4"/>
      <c r="R15" s="3">
        <f t="shared" si="15"/>
        <v>205.01249999999999</v>
      </c>
      <c r="S15" s="3">
        <f t="shared" si="16"/>
        <v>347.22187499999995</v>
      </c>
      <c r="T15" s="3">
        <f t="shared" si="17"/>
        <v>462</v>
      </c>
      <c r="U15" s="3">
        <f t="shared" si="18"/>
        <v>577.5</v>
      </c>
      <c r="V15" s="3">
        <f t="shared" si="19"/>
        <v>678.5625</v>
      </c>
      <c r="W15" s="26">
        <f t="shared" si="21"/>
        <v>577.5</v>
      </c>
    </row>
    <row r="16" spans="1:23" x14ac:dyDescent="0.3">
      <c r="A16" s="40" t="s">
        <v>25</v>
      </c>
      <c r="B16" s="43">
        <f t="shared" si="0"/>
        <v>205.01249999999999</v>
      </c>
      <c r="C16" s="43">
        <f t="shared" si="1"/>
        <v>10.250625000000014</v>
      </c>
      <c r="D16" s="44">
        <f t="shared" si="2"/>
        <v>215.263125</v>
      </c>
      <c r="E16" s="43">
        <f t="shared" si="3"/>
        <v>347.22187500000001</v>
      </c>
      <c r="F16" s="43">
        <f t="shared" si="4"/>
        <v>17.361093749999998</v>
      </c>
      <c r="G16" s="44">
        <f t="shared" si="5"/>
        <v>364.58296874999996</v>
      </c>
      <c r="H16" s="45">
        <f t="shared" si="6"/>
        <v>462</v>
      </c>
      <c r="I16" s="45">
        <f t="shared" si="7"/>
        <v>23.1</v>
      </c>
      <c r="J16" s="44">
        <f t="shared" si="8"/>
        <v>485.1</v>
      </c>
      <c r="K16" s="45">
        <f t="shared" si="9"/>
        <v>577.5</v>
      </c>
      <c r="L16" s="45">
        <f t="shared" si="10"/>
        <v>28.875</v>
      </c>
      <c r="M16" s="44">
        <f t="shared" si="11"/>
        <v>606.375</v>
      </c>
      <c r="N16" s="46">
        <f t="shared" si="12"/>
        <v>678.5625</v>
      </c>
      <c r="O16" s="46">
        <f t="shared" si="13"/>
        <v>33.928125000000001</v>
      </c>
      <c r="P16" s="44">
        <f t="shared" si="14"/>
        <v>712.49062500000002</v>
      </c>
      <c r="Q16" s="4"/>
      <c r="R16" s="3">
        <f t="shared" si="15"/>
        <v>205.01249999999999</v>
      </c>
      <c r="S16" s="3">
        <f t="shared" si="16"/>
        <v>347.22187499999995</v>
      </c>
      <c r="T16" s="3">
        <f t="shared" si="17"/>
        <v>462</v>
      </c>
      <c r="U16" s="3">
        <f t="shared" si="18"/>
        <v>577.5</v>
      </c>
      <c r="V16" s="3">
        <f t="shared" si="19"/>
        <v>678.5625</v>
      </c>
      <c r="W16" s="26">
        <f t="shared" si="21"/>
        <v>577.5</v>
      </c>
    </row>
    <row r="17" spans="1:25" x14ac:dyDescent="0.3">
      <c r="A17" s="40" t="s">
        <v>26</v>
      </c>
      <c r="B17" s="43">
        <f t="shared" si="0"/>
        <v>167.73750000000001</v>
      </c>
      <c r="C17" s="43">
        <f t="shared" si="1"/>
        <v>8.386874999999975</v>
      </c>
      <c r="D17" s="44">
        <f t="shared" si="2"/>
        <v>176.12437499999999</v>
      </c>
      <c r="E17" s="43">
        <f t="shared" si="3"/>
        <v>284.09062499999999</v>
      </c>
      <c r="F17" s="43">
        <f t="shared" si="4"/>
        <v>14.204531249999999</v>
      </c>
      <c r="G17" s="44">
        <f t="shared" si="5"/>
        <v>298.29515624999999</v>
      </c>
      <c r="H17" s="45">
        <f t="shared" si="6"/>
        <v>378</v>
      </c>
      <c r="I17" s="45">
        <f t="shared" si="7"/>
        <v>18.899999999999999</v>
      </c>
      <c r="J17" s="44">
        <f t="shared" si="8"/>
        <v>396.9</v>
      </c>
      <c r="K17" s="45">
        <f t="shared" si="9"/>
        <v>472.5</v>
      </c>
      <c r="L17" s="45">
        <f t="shared" si="10"/>
        <v>23.625</v>
      </c>
      <c r="M17" s="44">
        <f t="shared" si="11"/>
        <v>496.125</v>
      </c>
      <c r="N17" s="46">
        <f t="shared" si="12"/>
        <v>555.1875</v>
      </c>
      <c r="O17" s="46">
        <f t="shared" si="13"/>
        <v>27.759374999999999</v>
      </c>
      <c r="P17" s="44">
        <f t="shared" si="14"/>
        <v>582.94687499999998</v>
      </c>
      <c r="Q17" s="4"/>
      <c r="R17" s="3">
        <f t="shared" si="15"/>
        <v>167.73749999999998</v>
      </c>
      <c r="S17" s="3">
        <f t="shared" si="16"/>
        <v>284.09062499999999</v>
      </c>
      <c r="T17" s="3">
        <f t="shared" si="17"/>
        <v>378</v>
      </c>
      <c r="U17" s="3">
        <f t="shared" si="18"/>
        <v>472.5</v>
      </c>
      <c r="V17" s="3">
        <f t="shared" si="19"/>
        <v>555.1875</v>
      </c>
      <c r="W17" s="26">
        <f t="shared" si="21"/>
        <v>472.5</v>
      </c>
    </row>
    <row r="18" spans="1:25" x14ac:dyDescent="0.3">
      <c r="A18" s="40" t="s">
        <v>37</v>
      </c>
      <c r="B18" s="43">
        <f t="shared" si="0"/>
        <v>96.449062499999982</v>
      </c>
      <c r="C18" s="43">
        <f t="shared" si="1"/>
        <v>4.8224531249999956</v>
      </c>
      <c r="D18" s="44">
        <f>(R18+R18*$K$2/100)/$J$1*O1</f>
        <v>101.27151562499998</v>
      </c>
      <c r="E18" s="43">
        <f t="shared" si="3"/>
        <v>163.352109375</v>
      </c>
      <c r="F18" s="43">
        <f t="shared" si="4"/>
        <v>8.1676054687499988</v>
      </c>
      <c r="G18" s="44">
        <f>(S18+S18*$K$2/100)/$J$1*O1</f>
        <v>171.51971484374999</v>
      </c>
      <c r="H18" s="45">
        <f t="shared" si="6"/>
        <v>217.34999999999997</v>
      </c>
      <c r="I18" s="45">
        <f t="shared" si="7"/>
        <v>10.867499999999998</v>
      </c>
      <c r="J18" s="44">
        <f>(T18+T18*$K$2/100)/$J$1*O1</f>
        <v>228.21749999999997</v>
      </c>
      <c r="K18" s="45">
        <f t="shared" si="9"/>
        <v>271.68749999999994</v>
      </c>
      <c r="L18" s="45">
        <f t="shared" si="10"/>
        <v>13.584374999999998</v>
      </c>
      <c r="M18" s="44">
        <f>(U18+U18*$K$2/100)/$J$1*O1</f>
        <v>285.27187499999997</v>
      </c>
      <c r="N18" s="46">
        <f t="shared" si="12"/>
        <v>319.23281249999991</v>
      </c>
      <c r="O18" s="46">
        <f t="shared" si="13"/>
        <v>15.961640624999996</v>
      </c>
      <c r="P18" s="44">
        <f>(V18+V18*$K$2/100)/$J$1*O1</f>
        <v>335.19445312499994</v>
      </c>
      <c r="Q18" s="4"/>
      <c r="R18" s="3">
        <f t="shared" si="15"/>
        <v>167.73749999999998</v>
      </c>
      <c r="S18" s="3">
        <f t="shared" si="16"/>
        <v>284.09062499999999</v>
      </c>
      <c r="T18" s="3">
        <f t="shared" si="17"/>
        <v>378</v>
      </c>
      <c r="U18" s="3">
        <f t="shared" si="18"/>
        <v>472.5</v>
      </c>
      <c r="V18" s="3">
        <f t="shared" si="19"/>
        <v>555.1875</v>
      </c>
      <c r="W18" s="26">
        <f t="shared" si="21"/>
        <v>472.5</v>
      </c>
    </row>
    <row r="19" spans="1:25" x14ac:dyDescent="0.3">
      <c r="A19" s="40" t="s">
        <v>62</v>
      </c>
      <c r="B19" s="43">
        <f t="shared" si="0"/>
        <v>96.449062499999982</v>
      </c>
      <c r="C19" s="43">
        <f t="shared" si="1"/>
        <v>4.8224531249999956</v>
      </c>
      <c r="D19" s="44">
        <f>(R19+R19*$K$2/100)/$J$1*O1</f>
        <v>101.27151562499998</v>
      </c>
      <c r="E19" s="43">
        <f t="shared" si="3"/>
        <v>163.352109375</v>
      </c>
      <c r="F19" s="43">
        <f t="shared" si="4"/>
        <v>8.1676054687499988</v>
      </c>
      <c r="G19" s="44">
        <f>(S19+S19*$K$2/100)/$J$1*O1</f>
        <v>171.51971484374999</v>
      </c>
      <c r="H19" s="45">
        <f t="shared" si="6"/>
        <v>217.34999999999997</v>
      </c>
      <c r="I19" s="45">
        <f t="shared" si="7"/>
        <v>10.867499999999998</v>
      </c>
      <c r="J19" s="44">
        <f>(T19+T19*$K$2/100)/$J$1*O1</f>
        <v>228.21749999999997</v>
      </c>
      <c r="K19" s="45">
        <f t="shared" si="9"/>
        <v>271.68749999999994</v>
      </c>
      <c r="L19" s="45">
        <f t="shared" si="10"/>
        <v>13.584374999999998</v>
      </c>
      <c r="M19" s="44">
        <f>(U19+U19*$K$2/100)/$J$1*O1</f>
        <v>285.27187499999997</v>
      </c>
      <c r="N19" s="46">
        <f t="shared" si="12"/>
        <v>319.23281249999991</v>
      </c>
      <c r="O19" s="46">
        <f t="shared" si="13"/>
        <v>15.961640624999996</v>
      </c>
      <c r="P19" s="44">
        <f>(V19+V19*$K$2/100)/$J$1*O1</f>
        <v>335.19445312499994</v>
      </c>
      <c r="Q19" s="4"/>
      <c r="R19" s="3">
        <f t="shared" si="15"/>
        <v>167.73749999999998</v>
      </c>
      <c r="S19" s="3">
        <f t="shared" si="16"/>
        <v>284.09062499999999</v>
      </c>
      <c r="T19" s="3">
        <f t="shared" si="17"/>
        <v>378</v>
      </c>
      <c r="U19" s="3">
        <f t="shared" si="18"/>
        <v>472.5</v>
      </c>
      <c r="V19" s="3">
        <f t="shared" si="19"/>
        <v>555.1875</v>
      </c>
      <c r="W19" s="26">
        <f t="shared" si="21"/>
        <v>472.5</v>
      </c>
    </row>
    <row r="20" spans="1:25" x14ac:dyDescent="0.3">
      <c r="A20" s="40"/>
      <c r="B20" s="43"/>
      <c r="C20" s="43"/>
      <c r="D20" s="44"/>
      <c r="E20" s="43"/>
      <c r="F20" s="43"/>
      <c r="G20" s="44"/>
      <c r="H20" s="45"/>
      <c r="I20" s="45"/>
      <c r="J20" s="44"/>
      <c r="K20" s="45"/>
      <c r="L20" s="45"/>
      <c r="M20" s="44"/>
      <c r="N20" s="46"/>
      <c r="O20" s="46"/>
      <c r="P20" s="44"/>
      <c r="Q20" s="4"/>
      <c r="R20" s="3"/>
      <c r="S20" s="3"/>
      <c r="T20" s="3"/>
      <c r="U20" s="3"/>
      <c r="V20" s="3"/>
      <c r="W20" s="29"/>
    </row>
    <row r="21" spans="1:25" x14ac:dyDescent="0.3">
      <c r="A21" s="40"/>
      <c r="B21" s="43"/>
      <c r="C21" s="43"/>
      <c r="D21" s="44"/>
      <c r="E21" s="43"/>
      <c r="F21" s="43"/>
      <c r="G21" s="44"/>
      <c r="H21" s="45"/>
      <c r="I21" s="45"/>
      <c r="J21" s="44"/>
      <c r="K21" s="45"/>
      <c r="L21" s="45"/>
      <c r="M21" s="44"/>
      <c r="N21" s="46"/>
      <c r="O21" s="46"/>
      <c r="P21" s="44"/>
      <c r="Q21" s="4"/>
      <c r="R21" s="3"/>
      <c r="S21" s="3"/>
      <c r="T21" s="3"/>
      <c r="U21" s="3"/>
      <c r="V21" s="3"/>
      <c r="W21" s="29"/>
    </row>
    <row r="22" spans="1:25" x14ac:dyDescent="0.3">
      <c r="A22" s="40"/>
      <c r="B22" s="43"/>
      <c r="C22" s="43"/>
      <c r="D22" s="44"/>
      <c r="E22" s="43"/>
      <c r="F22" s="43"/>
      <c r="G22" s="44"/>
      <c r="H22" s="45"/>
      <c r="I22" s="45"/>
      <c r="J22" s="44"/>
      <c r="K22" s="45"/>
      <c r="L22" s="45"/>
      <c r="M22" s="44"/>
      <c r="N22" s="46"/>
      <c r="O22" s="46"/>
      <c r="P22" s="44"/>
      <c r="Q22" s="4"/>
      <c r="R22" s="3"/>
      <c r="S22" s="3"/>
      <c r="T22" s="3"/>
      <c r="U22" s="3"/>
      <c r="V22" s="3"/>
      <c r="W22" s="29"/>
    </row>
    <row r="23" spans="1:25" x14ac:dyDescent="0.3">
      <c r="A23" s="40"/>
      <c r="B23" s="43"/>
      <c r="C23" s="43"/>
      <c r="D23" s="44"/>
      <c r="E23" s="43"/>
      <c r="F23" s="43"/>
      <c r="G23" s="44"/>
      <c r="H23" s="45"/>
      <c r="I23" s="45"/>
      <c r="J23" s="44"/>
      <c r="K23" s="45"/>
      <c r="L23" s="45"/>
      <c r="M23" s="44"/>
      <c r="N23" s="46"/>
      <c r="O23" s="46"/>
      <c r="P23" s="44"/>
      <c r="Q23" s="4"/>
      <c r="R23" s="3"/>
      <c r="S23" s="3"/>
      <c r="T23" s="3"/>
      <c r="U23" s="3"/>
      <c r="V23" s="3"/>
      <c r="W23" s="29"/>
    </row>
    <row r="24" spans="1:25" x14ac:dyDescent="0.3">
      <c r="A24" s="40"/>
      <c r="B24" s="43"/>
      <c r="C24" s="43"/>
      <c r="D24" s="44"/>
      <c r="E24" s="43"/>
      <c r="F24" s="43"/>
      <c r="G24" s="44"/>
      <c r="H24" s="45"/>
      <c r="I24" s="45"/>
      <c r="J24" s="44"/>
      <c r="K24" s="45"/>
      <c r="L24" s="45"/>
      <c r="M24" s="44"/>
      <c r="N24" s="46"/>
      <c r="O24" s="46"/>
      <c r="P24" s="44"/>
      <c r="Q24" s="4"/>
      <c r="R24" s="3"/>
      <c r="S24" s="3"/>
      <c r="T24" s="3"/>
      <c r="U24" s="3"/>
      <c r="V24" s="3"/>
      <c r="W24" s="29"/>
    </row>
    <row r="25" spans="1:25" x14ac:dyDescent="0.3">
      <c r="A25" s="40"/>
      <c r="B25" s="43"/>
      <c r="C25" s="43"/>
      <c r="D25" s="44"/>
      <c r="E25" s="43"/>
      <c r="F25" s="43"/>
      <c r="G25" s="44"/>
      <c r="H25" s="45"/>
      <c r="I25" s="45"/>
      <c r="J25" s="44"/>
      <c r="K25" s="45"/>
      <c r="L25" s="45"/>
      <c r="M25" s="44"/>
      <c r="N25" s="46"/>
      <c r="O25" s="46"/>
      <c r="P25" s="44"/>
      <c r="Q25" s="4"/>
      <c r="R25" s="3"/>
      <c r="S25" s="3"/>
      <c r="T25" s="3"/>
      <c r="U25" s="3"/>
      <c r="V25" s="3"/>
      <c r="W25" s="29"/>
    </row>
    <row r="26" spans="1:25" x14ac:dyDescent="0.3">
      <c r="A26" s="40"/>
      <c r="B26" s="43"/>
      <c r="C26" s="43"/>
      <c r="D26" s="44"/>
      <c r="E26" s="43"/>
      <c r="F26" s="43"/>
      <c r="G26" s="44"/>
      <c r="H26" s="45"/>
      <c r="I26" s="45"/>
      <c r="J26" s="44"/>
      <c r="K26" s="45"/>
      <c r="L26" s="45"/>
      <c r="M26" s="44"/>
      <c r="N26" s="46"/>
      <c r="O26" s="46"/>
      <c r="P26" s="44"/>
      <c r="Q26" s="4"/>
      <c r="R26" s="3"/>
      <c r="S26" s="3"/>
      <c r="T26" s="3"/>
      <c r="U26" s="3"/>
      <c r="V26" s="3"/>
      <c r="W26" s="29"/>
    </row>
    <row r="27" spans="1:25" x14ac:dyDescent="0.3">
      <c r="A27" s="40"/>
      <c r="B27" s="43"/>
      <c r="C27" s="43"/>
      <c r="D27" s="44"/>
      <c r="E27" s="43"/>
      <c r="F27" s="43"/>
      <c r="G27" s="44"/>
      <c r="H27" s="45"/>
      <c r="I27" s="45"/>
      <c r="J27" s="44"/>
      <c r="K27" s="45"/>
      <c r="L27" s="45"/>
      <c r="M27" s="44"/>
      <c r="N27" s="46"/>
      <c r="O27" s="46"/>
      <c r="P27" s="44"/>
      <c r="Q27" s="4"/>
      <c r="R27" s="3"/>
      <c r="S27" s="3"/>
      <c r="T27" s="3"/>
      <c r="U27" s="3"/>
      <c r="V27" s="3"/>
      <c r="W27" s="29"/>
    </row>
    <row r="28" spans="1:25" x14ac:dyDescent="0.3">
      <c r="A28" s="40"/>
      <c r="B28" s="43"/>
      <c r="C28" s="43"/>
      <c r="D28" s="44"/>
      <c r="E28" s="43"/>
      <c r="F28" s="43"/>
      <c r="G28" s="44"/>
      <c r="H28" s="45"/>
      <c r="I28" s="45"/>
      <c r="J28" s="44"/>
      <c r="K28" s="45"/>
      <c r="L28" s="45"/>
      <c r="M28" s="44"/>
      <c r="N28" s="46"/>
      <c r="O28" s="46"/>
      <c r="P28" s="44"/>
      <c r="Q28" s="4"/>
      <c r="R28" s="3"/>
      <c r="S28" s="3"/>
      <c r="T28" s="3"/>
      <c r="U28" s="3"/>
      <c r="V28" s="3"/>
      <c r="W28" s="29"/>
    </row>
    <row r="29" spans="1:25" ht="15.75" customHeight="1" x14ac:dyDescent="0.3">
      <c r="A29" s="10"/>
      <c r="B29" s="11"/>
      <c r="C29" s="1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 t="s">
        <v>5</v>
      </c>
      <c r="Q29" s="4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8" t="s">
        <v>5</v>
      </c>
    </row>
    <row r="30" spans="1:25" x14ac:dyDescent="0.3">
      <c r="A30" s="12" t="s">
        <v>21</v>
      </c>
      <c r="B30" s="13"/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9" t="s">
        <v>5</v>
      </c>
      <c r="Q30" s="4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7"/>
    </row>
    <row r="31" spans="1:25" x14ac:dyDescent="0.3">
      <c r="A31" s="40" t="s">
        <v>54</v>
      </c>
      <c r="B31" s="43">
        <f>VALUE(D31*100/$K$3)</f>
        <v>223.65</v>
      </c>
      <c r="C31" s="43">
        <f>VALUE(D31*$K$2/$K$3)</f>
        <v>11.182499999999999</v>
      </c>
      <c r="D31" s="65">
        <f t="shared" ref="D31:D36" si="22">(R31+R31*$K$2/100)/$J$1</f>
        <v>234.83249999999998</v>
      </c>
      <c r="E31" s="47">
        <f>VALUE(G31*100/$K$3)</f>
        <v>380.69226190476184</v>
      </c>
      <c r="F31" s="47">
        <f>VALUE(G31*$K$2/$K$3)</f>
        <v>19.034613095238093</v>
      </c>
      <c r="G31" s="44">
        <f>(S31+S31*$K$2/100)/$J$1+2</f>
        <v>399.72687499999995</v>
      </c>
      <c r="H31" s="43">
        <f>VALUE(J31*100/$K$3)</f>
        <v>504.95238095238102</v>
      </c>
      <c r="I31" s="43">
        <f>VALUE(J31*$K$2/$K$3)</f>
        <v>25.247619047619047</v>
      </c>
      <c r="J31" s="44">
        <f>(T31+T31*$K$2/100)/$J$1+1</f>
        <v>530.20000000000005</v>
      </c>
      <c r="K31" s="46">
        <f>VALUE(M31*100/$K$3)</f>
        <v>632.85714285714289</v>
      </c>
      <c r="L31" s="46">
        <f>VALUE(M31*$K$2/$K$3)</f>
        <v>31.642857142857142</v>
      </c>
      <c r="M31" s="48">
        <f>(U31+U31*$K$2/100)/$J$1+3</f>
        <v>664.5</v>
      </c>
      <c r="N31" s="46">
        <f>VALUE(P31*100/$K$3)</f>
        <v>743.10714285714289</v>
      </c>
      <c r="O31" s="46">
        <f>VALUE(P31*$K$2/$K$3)</f>
        <v>37.155357142857142</v>
      </c>
      <c r="P31" s="44">
        <f>(V31+V31*$K$2/100)/$J$1+3</f>
        <v>780.26250000000005</v>
      </c>
      <c r="Q31" s="4"/>
      <c r="R31" s="3">
        <f>W31*$S$1</f>
        <v>223.64999999999998</v>
      </c>
      <c r="S31" s="3">
        <f>W31*$S$2</f>
        <v>378.78749999999997</v>
      </c>
      <c r="T31" s="3">
        <f>W31*$U$1</f>
        <v>504</v>
      </c>
      <c r="U31" s="3">
        <f>W31*$U$2</f>
        <v>630</v>
      </c>
      <c r="V31" s="3">
        <f>W31*$W$1</f>
        <v>740.25</v>
      </c>
      <c r="W31" s="26">
        <f>'Base Premium'!J32</f>
        <v>630</v>
      </c>
      <c r="Y31">
        <v>450</v>
      </c>
    </row>
    <row r="32" spans="1:25" ht="14.25" customHeight="1" x14ac:dyDescent="0.3">
      <c r="A32" s="40" t="s">
        <v>53</v>
      </c>
      <c r="B32" s="43">
        <f t="shared" ref="B32:B44" si="23">VALUE(D32*100/$K$3)</f>
        <v>223.65</v>
      </c>
      <c r="C32" s="43">
        <f t="shared" ref="C32:C44" si="24">VALUE(D32*$K$2/$K$3)</f>
        <v>11.182499999999999</v>
      </c>
      <c r="D32" s="65">
        <f t="shared" si="22"/>
        <v>234.83249999999998</v>
      </c>
      <c r="E32" s="47">
        <f t="shared" ref="E32:E44" si="25">VALUE(G32*100/$K$3)</f>
        <v>380.69226190476184</v>
      </c>
      <c r="F32" s="47">
        <f t="shared" ref="F32:F44" si="26">VALUE(G32*$K$2/$K$3)</f>
        <v>19.034613095238093</v>
      </c>
      <c r="G32" s="44">
        <f>(S32+S32*$K$2/100)/$J$1+2</f>
        <v>399.72687499999995</v>
      </c>
      <c r="H32" s="43">
        <f t="shared" ref="H32:H44" si="27">VALUE(J32*100/$K$3)</f>
        <v>504.95238095238102</v>
      </c>
      <c r="I32" s="43">
        <f t="shared" ref="I32:I44" si="28">VALUE(J32*$K$2/$K$3)</f>
        <v>25.247619047619047</v>
      </c>
      <c r="J32" s="44">
        <f>(T32+T32*$K$2/100)/$J$1+1</f>
        <v>530.20000000000005</v>
      </c>
      <c r="K32" s="46">
        <f t="shared" ref="K32:K44" si="29">VALUE(M32*100/$K$3)</f>
        <v>632.85714285714289</v>
      </c>
      <c r="L32" s="46">
        <f t="shared" ref="L32:L44" si="30">VALUE(M32*$K$2/$K$3)</f>
        <v>31.642857142857142</v>
      </c>
      <c r="M32" s="48">
        <f>(U32+U32*$K$2/100)/$J$1+3</f>
        <v>664.5</v>
      </c>
      <c r="N32" s="46">
        <f t="shared" ref="N32:N44" si="31">VALUE(P32*100/$K$3)</f>
        <v>743.10714285714289</v>
      </c>
      <c r="O32" s="46">
        <f t="shared" ref="O32:O44" si="32">VALUE(P32*$K$2/$K$3)</f>
        <v>37.155357142857142</v>
      </c>
      <c r="P32" s="44">
        <f>(V32+V32*$K$2/100)/$J$1+3</f>
        <v>780.26250000000005</v>
      </c>
      <c r="Q32" s="4"/>
      <c r="R32" s="3">
        <f t="shared" ref="R32:R44" si="33">W32*$S$1</f>
        <v>223.64999999999998</v>
      </c>
      <c r="S32" s="3">
        <f t="shared" ref="S32:S44" si="34">W32*$S$2</f>
        <v>378.78749999999997</v>
      </c>
      <c r="T32" s="3">
        <f t="shared" ref="T32:T44" si="35">W32*$U$1</f>
        <v>504</v>
      </c>
      <c r="U32" s="3">
        <f t="shared" ref="U32:U44" si="36">W32*$U$2</f>
        <v>630</v>
      </c>
      <c r="V32" s="3">
        <f t="shared" ref="V32:V44" si="37">W32*$W$1</f>
        <v>740.25</v>
      </c>
      <c r="W32" s="26">
        <f>'Base Premium'!J32</f>
        <v>630</v>
      </c>
      <c r="Y32">
        <v>452</v>
      </c>
    </row>
    <row r="33" spans="1:25" x14ac:dyDescent="0.3">
      <c r="A33" s="40" t="s">
        <v>59</v>
      </c>
      <c r="B33" s="43">
        <f t="shared" si="23"/>
        <v>342.66374999999999</v>
      </c>
      <c r="C33" s="43">
        <f t="shared" si="24"/>
        <v>17.133187500000002</v>
      </c>
      <c r="D33" s="44">
        <f t="shared" si="22"/>
        <v>359.79693750000001</v>
      </c>
      <c r="E33" s="47">
        <f t="shared" si="25"/>
        <v>581.30894345238096</v>
      </c>
      <c r="F33" s="47">
        <f t="shared" si="26"/>
        <v>29.065447172619052</v>
      </c>
      <c r="G33" s="44">
        <f>(S33+S33*$K$2/100)/$J$1+1</f>
        <v>610.37439062500005</v>
      </c>
      <c r="H33" s="43">
        <f t="shared" si="27"/>
        <v>776.00952380952378</v>
      </c>
      <c r="I33" s="43">
        <f t="shared" si="28"/>
        <v>38.800476190476189</v>
      </c>
      <c r="J33" s="44">
        <f>(T33+T33*$K$2/100)/$J$1+4</f>
        <v>814.81000000000006</v>
      </c>
      <c r="K33" s="46">
        <f t="shared" si="29"/>
        <v>966.20238095238096</v>
      </c>
      <c r="L33" s="46">
        <f t="shared" si="30"/>
        <v>48.310119047619047</v>
      </c>
      <c r="M33" s="48">
        <f>(U33+U33*$K$2/100)/$J$1+1</f>
        <v>1014.5125</v>
      </c>
      <c r="N33" s="46">
        <f t="shared" si="31"/>
        <v>1137.9782738095239</v>
      </c>
      <c r="O33" s="46">
        <f t="shared" si="32"/>
        <v>56.898913690476192</v>
      </c>
      <c r="P33" s="44">
        <f>(V33+V33*$K$2/100)/$J$1+4</f>
        <v>1194.8771875</v>
      </c>
      <c r="Q33" s="4"/>
      <c r="R33" s="3">
        <f t="shared" si="33"/>
        <v>342.66374999999999</v>
      </c>
      <c r="S33" s="3">
        <f t="shared" si="34"/>
        <v>580.3565625</v>
      </c>
      <c r="T33" s="3">
        <f t="shared" si="35"/>
        <v>772.2</v>
      </c>
      <c r="U33" s="3">
        <f t="shared" si="36"/>
        <v>965.25</v>
      </c>
      <c r="V33" s="3">
        <f t="shared" si="37"/>
        <v>1134.16875</v>
      </c>
      <c r="W33" s="80">
        <f>'Base Premium'!J33</f>
        <v>965.25</v>
      </c>
      <c r="Y33">
        <v>475</v>
      </c>
    </row>
    <row r="34" spans="1:25" ht="15" customHeight="1" x14ac:dyDescent="0.3">
      <c r="A34" s="40" t="s">
        <v>56</v>
      </c>
      <c r="B34" s="43">
        <f t="shared" si="23"/>
        <v>342.66374999999999</v>
      </c>
      <c r="C34" s="43">
        <f t="shared" si="24"/>
        <v>17.133187500000002</v>
      </c>
      <c r="D34" s="44">
        <f t="shared" si="22"/>
        <v>359.79693750000001</v>
      </c>
      <c r="E34" s="47">
        <f t="shared" si="25"/>
        <v>581.30894345238096</v>
      </c>
      <c r="F34" s="47">
        <f t="shared" si="26"/>
        <v>29.065447172619052</v>
      </c>
      <c r="G34" s="44">
        <f>(S34+S34*$K$2/100)/$J$1+1</f>
        <v>610.37439062500005</v>
      </c>
      <c r="H34" s="43">
        <f t="shared" si="27"/>
        <v>776.00952380952378</v>
      </c>
      <c r="I34" s="43">
        <f t="shared" si="28"/>
        <v>38.800476190476189</v>
      </c>
      <c r="J34" s="44">
        <f>(T34+T34*$K$2/100)/$J$1+4</f>
        <v>814.81000000000006</v>
      </c>
      <c r="K34" s="46">
        <f t="shared" si="29"/>
        <v>966.20238095238096</v>
      </c>
      <c r="L34" s="46">
        <f t="shared" si="30"/>
        <v>48.310119047619047</v>
      </c>
      <c r="M34" s="48">
        <f>(U34+U34*$K$2/100)/$J$1+1</f>
        <v>1014.5125</v>
      </c>
      <c r="N34" s="46">
        <f t="shared" si="31"/>
        <v>1137.9782738095239</v>
      </c>
      <c r="O34" s="46">
        <f t="shared" si="32"/>
        <v>56.898913690476192</v>
      </c>
      <c r="P34" s="44">
        <f>(V34+V34*$K$2/100)/$J$1+4</f>
        <v>1194.8771875</v>
      </c>
      <c r="Q34" s="4"/>
      <c r="R34" s="3">
        <f t="shared" si="33"/>
        <v>342.66374999999999</v>
      </c>
      <c r="S34" s="3">
        <f t="shared" si="34"/>
        <v>580.3565625</v>
      </c>
      <c r="T34" s="3">
        <f t="shared" si="35"/>
        <v>772.2</v>
      </c>
      <c r="U34" s="3">
        <f t="shared" si="36"/>
        <v>965.25</v>
      </c>
      <c r="V34" s="3">
        <f t="shared" si="37"/>
        <v>1134.16875</v>
      </c>
      <c r="W34" s="80">
        <f>'Base Premium'!J34</f>
        <v>965.25</v>
      </c>
      <c r="Y34">
        <v>480</v>
      </c>
    </row>
    <row r="35" spans="1:25" ht="14.25" customHeight="1" x14ac:dyDescent="0.3">
      <c r="A35" s="40" t="s">
        <v>60</v>
      </c>
      <c r="B35" s="43">
        <f t="shared" si="23"/>
        <v>380.73750000000001</v>
      </c>
      <c r="C35" s="43">
        <f t="shared" si="24"/>
        <v>19.036874999999998</v>
      </c>
      <c r="D35" s="81">
        <f t="shared" si="22"/>
        <v>399.77437499999996</v>
      </c>
      <c r="E35" s="47">
        <f t="shared" si="25"/>
        <v>647.69776785714271</v>
      </c>
      <c r="F35" s="47">
        <f t="shared" si="26"/>
        <v>32.384888392857135</v>
      </c>
      <c r="G35" s="44">
        <f>(S35+S35*$K$2/100)/$J$1+3</f>
        <v>680.0826562499999</v>
      </c>
      <c r="H35" s="43">
        <f t="shared" si="27"/>
        <v>861.80952380952385</v>
      </c>
      <c r="I35" s="43">
        <f t="shared" si="28"/>
        <v>43.090476190476188</v>
      </c>
      <c r="J35" s="44">
        <f>(T35+T35*$K$2/100)/$J$1+4</f>
        <v>904.9</v>
      </c>
      <c r="K35" s="46">
        <f t="shared" si="29"/>
        <v>1076.3095238095239</v>
      </c>
      <c r="L35" s="46">
        <f t="shared" si="30"/>
        <v>53.81547619047619</v>
      </c>
      <c r="M35" s="48">
        <f>(U35+U35*$K$2/100)/$J$1+4</f>
        <v>1130.125</v>
      </c>
      <c r="N35" s="46">
        <f t="shared" si="31"/>
        <v>1262.0922619047619</v>
      </c>
      <c r="O35" s="46">
        <f t="shared" si="32"/>
        <v>63.104613095238093</v>
      </c>
      <c r="P35" s="44">
        <f>(V35+V35*$K$2/100)/$J$1+2</f>
        <v>1325.1968750000001</v>
      </c>
      <c r="Q35" s="4"/>
      <c r="R35" s="3">
        <f t="shared" si="33"/>
        <v>380.73749999999995</v>
      </c>
      <c r="S35" s="3">
        <f t="shared" si="34"/>
        <v>644.84062499999993</v>
      </c>
      <c r="T35" s="3">
        <f t="shared" si="35"/>
        <v>858</v>
      </c>
      <c r="U35" s="3">
        <f t="shared" si="36"/>
        <v>1072.5</v>
      </c>
      <c r="V35" s="3">
        <f t="shared" si="37"/>
        <v>1260.1875</v>
      </c>
      <c r="W35" s="80">
        <f>'Base Premium'!J35</f>
        <v>1072.5</v>
      </c>
      <c r="Y35">
        <v>850</v>
      </c>
    </row>
    <row r="36" spans="1:25" x14ac:dyDescent="0.3">
      <c r="A36" s="40" t="s">
        <v>61</v>
      </c>
      <c r="B36" s="43">
        <f t="shared" si="23"/>
        <v>314.48917499999999</v>
      </c>
      <c r="C36" s="43">
        <f t="shared" si="24"/>
        <v>15.72445875</v>
      </c>
      <c r="D36" s="81">
        <f t="shared" si="22"/>
        <v>330.21363374999999</v>
      </c>
      <c r="E36" s="47">
        <f t="shared" si="25"/>
        <v>533.59073720238086</v>
      </c>
      <c r="F36" s="47">
        <f t="shared" si="26"/>
        <v>26.679536860119043</v>
      </c>
      <c r="G36" s="44">
        <f>(S36+S36*$K$2/100)/$J$1+1</f>
        <v>560.27027406249988</v>
      </c>
      <c r="H36" s="43">
        <f t="shared" si="27"/>
        <v>709.66038095238105</v>
      </c>
      <c r="I36" s="43">
        <f t="shared" si="28"/>
        <v>35.483019047619045</v>
      </c>
      <c r="J36" s="44">
        <f>(T36+T36*$K$2/100)/$J$1+1</f>
        <v>745.14340000000004</v>
      </c>
      <c r="K36" s="46">
        <f t="shared" si="29"/>
        <v>885.88499999999999</v>
      </c>
      <c r="L36" s="46">
        <f t="shared" si="30"/>
        <v>44.294249999999998</v>
      </c>
      <c r="M36" s="48">
        <f t="shared" ref="M36" si="38">(U36+U36*$K$2/100)/$J$1</f>
        <v>930.17925000000002</v>
      </c>
      <c r="N36" s="46">
        <f t="shared" si="31"/>
        <v>1042.8196369047619</v>
      </c>
      <c r="O36" s="46">
        <f t="shared" si="32"/>
        <v>52.140981845238088</v>
      </c>
      <c r="P36" s="44">
        <f>(V36+V36*$K$2/100)/$J$1+2</f>
        <v>1094.9606187499999</v>
      </c>
      <c r="Q36" s="4"/>
      <c r="R36" s="3">
        <f t="shared" si="33"/>
        <v>314.48917499999999</v>
      </c>
      <c r="S36" s="3">
        <f t="shared" si="34"/>
        <v>532.6383562499999</v>
      </c>
      <c r="T36" s="3">
        <f t="shared" si="35"/>
        <v>708.70800000000008</v>
      </c>
      <c r="U36" s="3">
        <f t="shared" si="36"/>
        <v>885.88499999999999</v>
      </c>
      <c r="V36" s="3">
        <f t="shared" si="37"/>
        <v>1040.9148749999999</v>
      </c>
      <c r="W36" s="26">
        <f>'Base Premium'!J36</f>
        <v>885.88499999999999</v>
      </c>
      <c r="Y36">
        <v>1000</v>
      </c>
    </row>
    <row r="37" spans="1:25" ht="15.75" customHeight="1" x14ac:dyDescent="0.3">
      <c r="A37" s="40" t="s">
        <v>57</v>
      </c>
      <c r="B37" s="43">
        <f t="shared" si="23"/>
        <v>299.66101190476189</v>
      </c>
      <c r="C37" s="43">
        <f t="shared" si="24"/>
        <v>14.983050595238094</v>
      </c>
      <c r="D37" s="81">
        <f>(R37+R37*$K$2/100)/$J$1+2</f>
        <v>314.64406249999996</v>
      </c>
      <c r="E37" s="47">
        <f t="shared" si="25"/>
        <v>504.29843749999992</v>
      </c>
      <c r="F37" s="47">
        <f t="shared" si="26"/>
        <v>25.214921874999995</v>
      </c>
      <c r="G37" s="44">
        <f>(S37+S37*$K$2/100)/$J$1</f>
        <v>529.51335937499994</v>
      </c>
      <c r="H37" s="43">
        <f t="shared" si="27"/>
        <v>671</v>
      </c>
      <c r="I37" s="43">
        <f t="shared" si="28"/>
        <v>33.549999999999997</v>
      </c>
      <c r="J37" s="44">
        <f>(T37+T37*$K$2/100)/$J$1</f>
        <v>704.55</v>
      </c>
      <c r="K37" s="46">
        <f t="shared" si="29"/>
        <v>842.55952380952385</v>
      </c>
      <c r="L37" s="46">
        <f t="shared" si="30"/>
        <v>42.12797619047619</v>
      </c>
      <c r="M37" s="48">
        <f>(U37+U37*$K$2/100)/$J$1+4</f>
        <v>884.6875</v>
      </c>
      <c r="N37" s="46">
        <f t="shared" si="31"/>
        <v>985.53125</v>
      </c>
      <c r="O37" s="46">
        <f t="shared" si="32"/>
        <v>49.276562499999997</v>
      </c>
      <c r="P37" s="44">
        <f t="shared" ref="P37:P41" si="39">(V37+V37*$K$2/100)/$J$1</f>
        <v>1034.8078125</v>
      </c>
      <c r="Q37" s="4"/>
      <c r="R37" s="3">
        <f t="shared" si="33"/>
        <v>297.75624999999997</v>
      </c>
      <c r="S37" s="3">
        <f t="shared" si="34"/>
        <v>504.29843749999998</v>
      </c>
      <c r="T37" s="3">
        <f t="shared" si="35"/>
        <v>671</v>
      </c>
      <c r="U37" s="3">
        <f t="shared" si="36"/>
        <v>838.75</v>
      </c>
      <c r="V37" s="3">
        <f t="shared" si="37"/>
        <v>985.53125</v>
      </c>
      <c r="W37" s="26">
        <f>'Base Premium'!J37</f>
        <v>838.75</v>
      </c>
      <c r="Y37">
        <v>525</v>
      </c>
    </row>
    <row r="38" spans="1:25" x14ac:dyDescent="0.3">
      <c r="A38" s="40" t="s">
        <v>58</v>
      </c>
      <c r="B38" s="43">
        <f t="shared" si="23"/>
        <v>299.66101190476189</v>
      </c>
      <c r="C38" s="43">
        <f t="shared" si="24"/>
        <v>14.983050595238094</v>
      </c>
      <c r="D38" s="81">
        <f>(R38+R38*$K$2/100)/$J$1+2</f>
        <v>314.64406249999996</v>
      </c>
      <c r="E38" s="47">
        <f t="shared" si="25"/>
        <v>504.29843749999992</v>
      </c>
      <c r="F38" s="47">
        <f t="shared" si="26"/>
        <v>25.214921874999995</v>
      </c>
      <c r="G38" s="44">
        <f>(S38+S38*$K$2/100)/$J$1</f>
        <v>529.51335937499994</v>
      </c>
      <c r="H38" s="43">
        <f t="shared" si="27"/>
        <v>671</v>
      </c>
      <c r="I38" s="43">
        <f t="shared" si="28"/>
        <v>33.549999999999997</v>
      </c>
      <c r="J38" s="44">
        <f>(T38+T38*$K$2/100)/$J$1</f>
        <v>704.55</v>
      </c>
      <c r="K38" s="46">
        <f t="shared" si="29"/>
        <v>842.55952380952385</v>
      </c>
      <c r="L38" s="46">
        <f t="shared" si="30"/>
        <v>42.12797619047619</v>
      </c>
      <c r="M38" s="48">
        <f>(U38+U38*$K$2/100)/$J$1+4</f>
        <v>884.6875</v>
      </c>
      <c r="N38" s="46">
        <f t="shared" si="31"/>
        <v>985.53125</v>
      </c>
      <c r="O38" s="46">
        <f t="shared" si="32"/>
        <v>49.276562499999997</v>
      </c>
      <c r="P38" s="44">
        <f t="shared" si="39"/>
        <v>1034.8078125</v>
      </c>
      <c r="Q38" s="4"/>
      <c r="R38" s="3">
        <f t="shared" si="33"/>
        <v>297.75624999999997</v>
      </c>
      <c r="S38" s="3">
        <f t="shared" si="34"/>
        <v>504.29843749999998</v>
      </c>
      <c r="T38" s="3">
        <f t="shared" si="35"/>
        <v>671</v>
      </c>
      <c r="U38" s="3">
        <f t="shared" si="36"/>
        <v>838.75</v>
      </c>
      <c r="V38" s="3">
        <f t="shared" si="37"/>
        <v>985.53125</v>
      </c>
      <c r="W38" s="26">
        <f>'Base Premium'!J38</f>
        <v>838.75</v>
      </c>
      <c r="Y38">
        <v>550</v>
      </c>
    </row>
    <row r="39" spans="1:25" x14ac:dyDescent="0.3">
      <c r="A39" s="40" t="s">
        <v>55</v>
      </c>
      <c r="B39" s="43">
        <f t="shared" si="23"/>
        <v>223.65</v>
      </c>
      <c r="C39" s="43">
        <f t="shared" si="24"/>
        <v>11.182499999999999</v>
      </c>
      <c r="D39" s="81">
        <f>(R39+R39*$K$2/100)/$J$1</f>
        <v>234.83249999999998</v>
      </c>
      <c r="E39" s="47">
        <f t="shared" si="25"/>
        <v>380.69226190476184</v>
      </c>
      <c r="F39" s="47">
        <f t="shared" si="26"/>
        <v>19.034613095238093</v>
      </c>
      <c r="G39" s="44">
        <f>(S39+S39*$K$2/100)/$J$1+2</f>
        <v>399.72687499999995</v>
      </c>
      <c r="H39" s="43">
        <f t="shared" si="27"/>
        <v>504.95238095238102</v>
      </c>
      <c r="I39" s="43">
        <f t="shared" si="28"/>
        <v>25.247619047619047</v>
      </c>
      <c r="J39" s="44">
        <f>(T39+T39*$K$2/100)/$J$1+1</f>
        <v>530.20000000000005</v>
      </c>
      <c r="K39" s="46">
        <f t="shared" si="29"/>
        <v>632.85714285714289</v>
      </c>
      <c r="L39" s="46">
        <f t="shared" si="30"/>
        <v>31.642857142857142</v>
      </c>
      <c r="M39" s="48">
        <f>(U39+U39*$K$2/100)/$J$1+3</f>
        <v>664.5</v>
      </c>
      <c r="N39" s="46">
        <f t="shared" si="31"/>
        <v>743.10714285714289</v>
      </c>
      <c r="O39" s="46">
        <f t="shared" si="32"/>
        <v>37.155357142857142</v>
      </c>
      <c r="P39" s="44">
        <f>(V39+V39*$K$2/100)/$J$1+3</f>
        <v>780.26250000000005</v>
      </c>
      <c r="Q39" s="4"/>
      <c r="R39" s="3">
        <f t="shared" si="33"/>
        <v>223.64999999999998</v>
      </c>
      <c r="S39" s="3">
        <f t="shared" si="34"/>
        <v>378.78749999999997</v>
      </c>
      <c r="T39" s="3">
        <f t="shared" si="35"/>
        <v>504</v>
      </c>
      <c r="U39" s="3">
        <f t="shared" si="36"/>
        <v>630</v>
      </c>
      <c r="V39" s="3">
        <f t="shared" si="37"/>
        <v>740.25</v>
      </c>
      <c r="W39" s="26">
        <f>'Base Premium'!J39</f>
        <v>630</v>
      </c>
      <c r="Y39">
        <v>540</v>
      </c>
    </row>
    <row r="40" spans="1:25" x14ac:dyDescent="0.3">
      <c r="A40" s="40" t="s">
        <v>24</v>
      </c>
      <c r="B40" s="43">
        <f t="shared" si="23"/>
        <v>276.20714285714286</v>
      </c>
      <c r="C40" s="43">
        <f t="shared" si="24"/>
        <v>13.810357142857141</v>
      </c>
      <c r="D40" s="44">
        <f>(R40+R40*$K$2/100)/$J$1+3</f>
        <v>290.01749999999998</v>
      </c>
      <c r="E40" s="47">
        <f t="shared" si="25"/>
        <v>466.77202380952383</v>
      </c>
      <c r="F40" s="47">
        <f t="shared" si="26"/>
        <v>23.33860119047619</v>
      </c>
      <c r="G40" s="44">
        <f>(S40+S40*$K$2/100)/$J$1+4</f>
        <v>490.11062499999997</v>
      </c>
      <c r="H40" s="43">
        <f t="shared" si="27"/>
        <v>618.85714285714278</v>
      </c>
      <c r="I40" s="43">
        <f t="shared" si="28"/>
        <v>30.942857142857143</v>
      </c>
      <c r="J40" s="44">
        <f>(T40+T40*$K$2/100)/$J$1+3</f>
        <v>649.79999999999995</v>
      </c>
      <c r="K40" s="46">
        <f t="shared" si="29"/>
        <v>770.95238095238096</v>
      </c>
      <c r="L40" s="46">
        <f t="shared" si="30"/>
        <v>38.547619047619051</v>
      </c>
      <c r="M40" s="48">
        <f>(U40+U40*$K$2/100)/$J$1+1</f>
        <v>809.5</v>
      </c>
      <c r="N40" s="46">
        <f t="shared" si="31"/>
        <v>904.75</v>
      </c>
      <c r="O40" s="46">
        <f t="shared" si="32"/>
        <v>45.237499999999997</v>
      </c>
      <c r="P40" s="44">
        <f t="shared" si="39"/>
        <v>949.98749999999995</v>
      </c>
      <c r="Q40" s="4"/>
      <c r="R40" s="3">
        <f t="shared" si="33"/>
        <v>273.34999999999997</v>
      </c>
      <c r="S40" s="3">
        <f t="shared" si="34"/>
        <v>462.96249999999998</v>
      </c>
      <c r="T40" s="3">
        <f t="shared" si="35"/>
        <v>616</v>
      </c>
      <c r="U40" s="3">
        <f t="shared" si="36"/>
        <v>770</v>
      </c>
      <c r="V40" s="3">
        <f t="shared" si="37"/>
        <v>904.75</v>
      </c>
      <c r="W40" s="26">
        <f>'Base Premium'!J40</f>
        <v>770</v>
      </c>
      <c r="Y40">
        <v>400</v>
      </c>
    </row>
    <row r="41" spans="1:25" x14ac:dyDescent="0.3">
      <c r="A41" s="40" t="s">
        <v>25</v>
      </c>
      <c r="B41" s="43">
        <f t="shared" si="23"/>
        <v>276.20714285714286</v>
      </c>
      <c r="C41" s="43">
        <f t="shared" si="24"/>
        <v>13.810357142857141</v>
      </c>
      <c r="D41" s="44">
        <f>(R41+R41*$K$2/100)/$J$1+3</f>
        <v>290.01749999999998</v>
      </c>
      <c r="E41" s="47">
        <f t="shared" si="25"/>
        <v>466.77202380952383</v>
      </c>
      <c r="F41" s="47">
        <f t="shared" si="26"/>
        <v>23.33860119047619</v>
      </c>
      <c r="G41" s="44">
        <f>(S41+S41*$K$2/100)/$J$1+4</f>
        <v>490.11062499999997</v>
      </c>
      <c r="H41" s="43">
        <f t="shared" si="27"/>
        <v>618.85714285714278</v>
      </c>
      <c r="I41" s="43">
        <f t="shared" si="28"/>
        <v>30.942857142857143</v>
      </c>
      <c r="J41" s="44">
        <f>(T41+T41*$K$2/100)/$J$1+3</f>
        <v>649.79999999999995</v>
      </c>
      <c r="K41" s="46">
        <f t="shared" si="29"/>
        <v>770.95238095238096</v>
      </c>
      <c r="L41" s="46">
        <f t="shared" si="30"/>
        <v>38.547619047619051</v>
      </c>
      <c r="M41" s="48">
        <f>(U41+U41*$K$2/100)/$J$1+1</f>
        <v>809.5</v>
      </c>
      <c r="N41" s="46">
        <f t="shared" si="31"/>
        <v>904.75</v>
      </c>
      <c r="O41" s="46">
        <f t="shared" si="32"/>
        <v>45.237499999999997</v>
      </c>
      <c r="P41" s="44">
        <f t="shared" si="39"/>
        <v>949.98749999999995</v>
      </c>
      <c r="Q41" s="4"/>
      <c r="R41" s="3">
        <f t="shared" si="33"/>
        <v>273.34999999999997</v>
      </c>
      <c r="S41" s="3">
        <f t="shared" si="34"/>
        <v>462.96249999999998</v>
      </c>
      <c r="T41" s="3">
        <f t="shared" si="35"/>
        <v>616</v>
      </c>
      <c r="U41" s="3">
        <f t="shared" si="36"/>
        <v>770</v>
      </c>
      <c r="V41" s="3">
        <f t="shared" si="37"/>
        <v>904.75</v>
      </c>
      <c r="W41" s="26">
        <f>'Base Premium'!J41</f>
        <v>770</v>
      </c>
      <c r="Y41">
        <v>300</v>
      </c>
    </row>
    <row r="42" spans="1:25" x14ac:dyDescent="0.3">
      <c r="A42" s="40" t="s">
        <v>26</v>
      </c>
      <c r="B42" s="43">
        <f t="shared" si="23"/>
        <v>223.65</v>
      </c>
      <c r="C42" s="43">
        <f t="shared" si="24"/>
        <v>11.182499999999999</v>
      </c>
      <c r="D42" s="44">
        <f>(R42+R42*$K$2/100)/$J$1</f>
        <v>234.83249999999998</v>
      </c>
      <c r="E42" s="47">
        <f t="shared" si="25"/>
        <v>380.69226190476184</v>
      </c>
      <c r="F42" s="47">
        <f t="shared" si="26"/>
        <v>19.034613095238093</v>
      </c>
      <c r="G42" s="44">
        <f>(S42+S42*$K$2/100)/$J$1+2</f>
        <v>399.72687499999995</v>
      </c>
      <c r="H42" s="43">
        <f t="shared" si="27"/>
        <v>504.95238095238102</v>
      </c>
      <c r="I42" s="43">
        <f t="shared" si="28"/>
        <v>25.247619047619047</v>
      </c>
      <c r="J42" s="44">
        <f>(T42+T42*$K$2/100)/$J$1+1</f>
        <v>530.20000000000005</v>
      </c>
      <c r="K42" s="46">
        <f t="shared" si="29"/>
        <v>632.85714285714289</v>
      </c>
      <c r="L42" s="46">
        <f t="shared" si="30"/>
        <v>31.642857142857142</v>
      </c>
      <c r="M42" s="48">
        <f>(U42+U42*$K$2/100)/$J$1+3</f>
        <v>664.5</v>
      </c>
      <c r="N42" s="46">
        <f t="shared" si="31"/>
        <v>743.10714285714289</v>
      </c>
      <c r="O42" s="46">
        <f t="shared" si="32"/>
        <v>37.155357142857142</v>
      </c>
      <c r="P42" s="44">
        <f>(V42+V42*$K$2/100)/$J$1+3</f>
        <v>780.26250000000005</v>
      </c>
      <c r="Q42" s="4"/>
      <c r="R42" s="3">
        <f t="shared" si="33"/>
        <v>223.64999999999998</v>
      </c>
      <c r="S42" s="3">
        <f t="shared" si="34"/>
        <v>378.78749999999997</v>
      </c>
      <c r="T42" s="3">
        <f t="shared" si="35"/>
        <v>504</v>
      </c>
      <c r="U42" s="3">
        <f t="shared" si="36"/>
        <v>630</v>
      </c>
      <c r="V42" s="3">
        <f t="shared" si="37"/>
        <v>740.25</v>
      </c>
      <c r="W42" s="26">
        <f>'Base Premium'!J42</f>
        <v>630</v>
      </c>
      <c r="Y42">
        <v>225</v>
      </c>
    </row>
    <row r="43" spans="1:25" x14ac:dyDescent="0.3">
      <c r="A43" s="40" t="s">
        <v>37</v>
      </c>
      <c r="B43" s="43">
        <f t="shared" si="23"/>
        <v>128.59875</v>
      </c>
      <c r="C43" s="43">
        <f t="shared" si="24"/>
        <v>6.4299374999999985</v>
      </c>
      <c r="D43" s="82">
        <f>((R43+R43*$K$2/100)/$J$1)*$O$1</f>
        <v>135.02868749999999</v>
      </c>
      <c r="E43" s="47">
        <f t="shared" si="25"/>
        <v>218.75519345238089</v>
      </c>
      <c r="F43" s="47">
        <f t="shared" si="26"/>
        <v>10.937759672619045</v>
      </c>
      <c r="G43" s="44">
        <f>((S43+S43*$K$2/100)/$J$1)*$O$1+1</f>
        <v>229.69295312499995</v>
      </c>
      <c r="H43" s="43">
        <f t="shared" si="27"/>
        <v>290.75238095238097</v>
      </c>
      <c r="I43" s="43">
        <f t="shared" si="28"/>
        <v>14.537619047619048</v>
      </c>
      <c r="J43" s="44">
        <f>((T43+T43*$K$2/100)/$J$1)*$O$1+1</f>
        <v>305.29000000000002</v>
      </c>
      <c r="K43" s="46">
        <f t="shared" si="29"/>
        <v>362.24999999999994</v>
      </c>
      <c r="L43" s="46">
        <f t="shared" si="30"/>
        <v>18.112499999999997</v>
      </c>
      <c r="M43" s="48">
        <f>((U43+U43*$K$2/100)/$J$1)*$O$1</f>
        <v>380.36249999999995</v>
      </c>
      <c r="N43" s="46">
        <f t="shared" si="31"/>
        <v>428.50089285714284</v>
      </c>
      <c r="O43" s="46">
        <f t="shared" si="32"/>
        <v>21.425044642857141</v>
      </c>
      <c r="P43" s="44">
        <f>((V43+V43*$K$2/100)/$J$1)*$O$1+3</f>
        <v>449.92593749999997</v>
      </c>
      <c r="R43" s="3">
        <f t="shared" si="33"/>
        <v>223.64999999999998</v>
      </c>
      <c r="S43" s="3">
        <f t="shared" si="34"/>
        <v>378.78749999999997</v>
      </c>
      <c r="T43" s="3">
        <f t="shared" si="35"/>
        <v>504</v>
      </c>
      <c r="U43" s="3">
        <f t="shared" si="36"/>
        <v>630</v>
      </c>
      <c r="V43" s="3">
        <f t="shared" si="37"/>
        <v>740.25</v>
      </c>
      <c r="W43" s="26">
        <f>'Base Premium'!J44</f>
        <v>630</v>
      </c>
      <c r="Y43">
        <v>400</v>
      </c>
    </row>
    <row r="44" spans="1:25" x14ac:dyDescent="0.3">
      <c r="A44" s="40" t="s">
        <v>62</v>
      </c>
      <c r="B44" s="43">
        <f t="shared" si="23"/>
        <v>128.59875</v>
      </c>
      <c r="C44" s="43">
        <f t="shared" si="24"/>
        <v>6.4299374999999985</v>
      </c>
      <c r="D44" s="82">
        <f>((R44+R44*$K$2/100)/$J$1)*$O$1</f>
        <v>135.02868749999999</v>
      </c>
      <c r="E44" s="47">
        <f t="shared" si="25"/>
        <v>218.75519345238089</v>
      </c>
      <c r="F44" s="47">
        <f t="shared" si="26"/>
        <v>10.937759672619045</v>
      </c>
      <c r="G44" s="44">
        <f>((S44+S44*$K$2/100)/$J$1)*$O$1+1</f>
        <v>229.69295312499995</v>
      </c>
      <c r="H44" s="43">
        <f t="shared" si="27"/>
        <v>290.75238095238097</v>
      </c>
      <c r="I44" s="43">
        <f t="shared" si="28"/>
        <v>14.537619047619048</v>
      </c>
      <c r="J44" s="44">
        <f>((T44+T44*$K$2/100)/$J$1)*$O$1+1</f>
        <v>305.29000000000002</v>
      </c>
      <c r="K44" s="46">
        <f t="shared" si="29"/>
        <v>362.24999999999994</v>
      </c>
      <c r="L44" s="46">
        <f t="shared" si="30"/>
        <v>18.112499999999997</v>
      </c>
      <c r="M44" s="48">
        <f>((U44+U44*$K$2/100)/$J$1)*$O$1</f>
        <v>380.36249999999995</v>
      </c>
      <c r="N44" s="46">
        <f t="shared" si="31"/>
        <v>428.50089285714284</v>
      </c>
      <c r="O44" s="46">
        <f t="shared" si="32"/>
        <v>21.425044642857141</v>
      </c>
      <c r="P44" s="44">
        <f>((V44+V44*$K$2/100)/$J$1)*$O$1+3</f>
        <v>449.92593749999997</v>
      </c>
      <c r="R44" s="3">
        <f t="shared" si="33"/>
        <v>223.64999999999998</v>
      </c>
      <c r="S44" s="3">
        <f t="shared" si="34"/>
        <v>378.78749999999997</v>
      </c>
      <c r="T44" s="3">
        <f t="shared" si="35"/>
        <v>504</v>
      </c>
      <c r="U44" s="3">
        <f t="shared" si="36"/>
        <v>630</v>
      </c>
      <c r="V44" s="3">
        <f t="shared" si="37"/>
        <v>740.25</v>
      </c>
      <c r="W44" s="26">
        <f>'Base Premium'!J44</f>
        <v>630</v>
      </c>
      <c r="Y44">
        <v>400</v>
      </c>
    </row>
    <row r="45" spans="1:25" x14ac:dyDescent="0.3">
      <c r="A45" s="40"/>
      <c r="B45" s="43"/>
      <c r="C45" s="43"/>
      <c r="D45" s="44"/>
      <c r="E45" s="43"/>
      <c r="F45" s="43"/>
      <c r="G45" s="44"/>
      <c r="H45" s="45"/>
      <c r="I45" s="45"/>
      <c r="J45" s="44"/>
      <c r="K45" s="45"/>
      <c r="L45" s="45"/>
      <c r="M45" s="44"/>
      <c r="N45" s="46"/>
      <c r="O45" s="46"/>
      <c r="P45" s="44"/>
      <c r="Q45" s="4"/>
      <c r="R45" s="3"/>
      <c r="S45" s="3"/>
      <c r="T45" s="3"/>
      <c r="U45" s="3"/>
      <c r="V45" s="3"/>
      <c r="W45" s="29"/>
    </row>
    <row r="46" spans="1:25" x14ac:dyDescent="0.3">
      <c r="A46" s="40"/>
      <c r="B46" s="43"/>
      <c r="C46" s="43"/>
      <c r="D46" s="44"/>
      <c r="E46" s="43"/>
      <c r="F46" s="43"/>
      <c r="G46" s="44"/>
      <c r="H46" s="45"/>
      <c r="I46" s="45"/>
      <c r="J46" s="44"/>
      <c r="K46" s="45"/>
      <c r="L46" s="45"/>
      <c r="M46" s="44"/>
      <c r="N46" s="46"/>
      <c r="O46" s="46"/>
      <c r="P46" s="44"/>
      <c r="Q46" s="4"/>
      <c r="R46" s="3"/>
      <c r="S46" s="3"/>
      <c r="T46" s="3"/>
      <c r="U46" s="3"/>
      <c r="V46" s="3"/>
      <c r="W46" s="29"/>
    </row>
    <row r="47" spans="1:25" x14ac:dyDescent="0.3">
      <c r="A47" s="40"/>
      <c r="B47" s="43"/>
      <c r="C47" s="43"/>
      <c r="D47" s="44"/>
      <c r="E47" s="43"/>
      <c r="F47" s="43"/>
      <c r="G47" s="44"/>
      <c r="H47" s="45"/>
      <c r="I47" s="45"/>
      <c r="J47" s="44"/>
      <c r="K47" s="45"/>
      <c r="L47" s="45"/>
      <c r="M47" s="44"/>
      <c r="N47" s="46"/>
      <c r="O47" s="46"/>
      <c r="P47" s="44"/>
      <c r="Q47" s="4"/>
      <c r="R47" s="3"/>
      <c r="S47" s="3"/>
      <c r="T47" s="3"/>
      <c r="U47" s="3"/>
      <c r="V47" s="3"/>
      <c r="W47" s="29"/>
    </row>
    <row r="48" spans="1:25" x14ac:dyDescent="0.3">
      <c r="A48" s="40"/>
      <c r="B48" s="43"/>
      <c r="C48" s="43"/>
      <c r="D48" s="44"/>
      <c r="E48" s="43"/>
      <c r="F48" s="43"/>
      <c r="G48" s="44"/>
      <c r="H48" s="45"/>
      <c r="I48" s="45"/>
      <c r="J48" s="44"/>
      <c r="K48" s="45"/>
      <c r="L48" s="45"/>
      <c r="M48" s="44"/>
      <c r="N48" s="46"/>
      <c r="O48" s="46"/>
      <c r="P48" s="44"/>
      <c r="Q48" s="4"/>
      <c r="R48" s="3"/>
      <c r="S48" s="3"/>
      <c r="T48" s="3"/>
      <c r="U48" s="3"/>
      <c r="V48" s="3"/>
      <c r="W48" s="29"/>
    </row>
    <row r="49" spans="1:23" x14ac:dyDescent="0.3">
      <c r="A49" s="40"/>
      <c r="B49" s="43"/>
      <c r="C49" s="43"/>
      <c r="D49" s="44"/>
      <c r="E49" s="43"/>
      <c r="F49" s="43"/>
      <c r="G49" s="44"/>
      <c r="H49" s="45"/>
      <c r="I49" s="45"/>
      <c r="J49" s="44"/>
      <c r="K49" s="45"/>
      <c r="L49" s="45"/>
      <c r="M49" s="44"/>
      <c r="N49" s="46"/>
      <c r="O49" s="46"/>
      <c r="P49" s="44"/>
      <c r="Q49" s="4"/>
      <c r="R49" s="3"/>
      <c r="S49" s="3"/>
      <c r="T49" s="3"/>
      <c r="U49" s="3"/>
      <c r="V49" s="3"/>
      <c r="W49" s="29"/>
    </row>
    <row r="50" spans="1:23" x14ac:dyDescent="0.3">
      <c r="A50" s="40"/>
      <c r="B50" s="43"/>
      <c r="C50" s="43"/>
      <c r="D50" s="44"/>
      <c r="E50" s="43"/>
      <c r="F50" s="43"/>
      <c r="G50" s="44"/>
      <c r="H50" s="45"/>
      <c r="I50" s="45"/>
      <c r="J50" s="44"/>
      <c r="K50" s="45"/>
      <c r="L50" s="45"/>
      <c r="M50" s="44"/>
      <c r="N50" s="46"/>
      <c r="O50" s="46"/>
      <c r="P50" s="44"/>
      <c r="Q50" s="4"/>
      <c r="R50" s="3"/>
      <c r="S50" s="3"/>
      <c r="T50" s="3"/>
      <c r="U50" s="3"/>
      <c r="V50" s="3"/>
      <c r="W50" s="29"/>
    </row>
    <row r="51" spans="1:23" x14ac:dyDescent="0.3">
      <c r="A51" s="40"/>
      <c r="B51" s="43"/>
      <c r="C51" s="43"/>
      <c r="D51" s="44"/>
      <c r="E51" s="43"/>
      <c r="F51" s="43"/>
      <c r="G51" s="44"/>
      <c r="H51" s="45"/>
      <c r="I51" s="45"/>
      <c r="J51" s="44"/>
      <c r="K51" s="45"/>
      <c r="L51" s="45"/>
      <c r="M51" s="44"/>
      <c r="N51" s="46"/>
      <c r="O51" s="46"/>
      <c r="P51" s="44"/>
      <c r="Q51" s="4"/>
      <c r="R51" s="3"/>
      <c r="S51" s="3"/>
      <c r="T51" s="3"/>
      <c r="U51" s="3"/>
      <c r="V51" s="3"/>
      <c r="W51" s="29"/>
    </row>
    <row r="52" spans="1:23" x14ac:dyDescent="0.3">
      <c r="A52" s="40"/>
      <c r="B52" s="43"/>
      <c r="C52" s="43"/>
      <c r="D52" s="44"/>
      <c r="E52" s="43"/>
      <c r="F52" s="43"/>
      <c r="G52" s="44"/>
      <c r="H52" s="45"/>
      <c r="I52" s="45"/>
      <c r="J52" s="44"/>
      <c r="K52" s="45"/>
      <c r="L52" s="45"/>
      <c r="M52" s="44"/>
      <c r="N52" s="46"/>
      <c r="O52" s="46"/>
      <c r="P52" s="44"/>
      <c r="Q52" s="4"/>
      <c r="R52" s="3"/>
      <c r="S52" s="3"/>
      <c r="T52" s="3"/>
      <c r="U52" s="3"/>
      <c r="V52" s="3"/>
      <c r="W52" s="29"/>
    </row>
    <row r="53" spans="1:23" x14ac:dyDescent="0.3">
      <c r="A53" s="40"/>
      <c r="B53" s="43"/>
      <c r="C53" s="43"/>
      <c r="D53" s="44"/>
      <c r="E53" s="43"/>
      <c r="F53" s="43"/>
      <c r="G53" s="44"/>
      <c r="H53" s="45"/>
      <c r="I53" s="45"/>
      <c r="J53" s="44"/>
      <c r="K53" s="45"/>
      <c r="L53" s="45"/>
      <c r="M53" s="44"/>
      <c r="N53" s="46"/>
      <c r="O53" s="46"/>
      <c r="P53" s="44"/>
      <c r="Q53" s="4"/>
      <c r="R53" s="3"/>
      <c r="S53" s="3"/>
      <c r="T53" s="3"/>
      <c r="U53" s="3"/>
      <c r="V53" s="3"/>
      <c r="W53" s="29"/>
    </row>
  </sheetData>
  <pageMargins left="0.25" right="0.25" top="0.75" bottom="0.75" header="0.3" footer="0.3"/>
  <pageSetup paperSize="9" scale="9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zoomScaleNormal="100" zoomScaleSheetLayoutView="100" workbookViewId="0">
      <selection activeCell="A4" sqref="A4:XFD53"/>
    </sheetView>
  </sheetViews>
  <sheetFormatPr defaultRowHeight="14.4" x14ac:dyDescent="0.3"/>
  <cols>
    <col min="1" max="1" width="44.21875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5" t="s">
        <v>43</v>
      </c>
      <c r="B1" s="15"/>
      <c r="C1" s="15"/>
      <c r="D1" s="15"/>
      <c r="E1" s="15"/>
      <c r="F1" s="15"/>
      <c r="G1" s="15"/>
      <c r="H1" s="15" t="s">
        <v>52</v>
      </c>
      <c r="I1" s="60">
        <f>'1st Fortnight'!I1</f>
        <v>0</v>
      </c>
      <c r="J1" s="15">
        <f>1+I1/100</f>
        <v>1</v>
      </c>
      <c r="K1" s="15"/>
      <c r="L1" s="15"/>
      <c r="M1" s="15"/>
      <c r="N1" s="15"/>
      <c r="O1" s="15">
        <v>0.57499999999999996</v>
      </c>
      <c r="P1" s="15"/>
      <c r="Q1" s="2"/>
      <c r="R1" t="s">
        <v>30</v>
      </c>
      <c r="S1" s="19">
        <f>'1st Fortnight'!S1</f>
        <v>0.35499999999999998</v>
      </c>
      <c r="T1" t="s">
        <v>32</v>
      </c>
      <c r="U1" s="19">
        <f>'1st Fortnight'!U1</f>
        <v>0.8</v>
      </c>
      <c r="V1" t="s">
        <v>34</v>
      </c>
      <c r="W1" s="19">
        <f>'1st Fortnight'!W1</f>
        <v>1.175</v>
      </c>
    </row>
    <row r="2" spans="1:23" x14ac:dyDescent="0.3">
      <c r="A2" s="16" t="s">
        <v>40</v>
      </c>
      <c r="B2" s="16"/>
      <c r="C2" s="16"/>
      <c r="D2" s="16"/>
      <c r="E2" s="16"/>
      <c r="F2" s="16"/>
      <c r="G2" s="16"/>
      <c r="H2" s="16"/>
      <c r="I2" s="61" t="s">
        <v>5</v>
      </c>
      <c r="J2" s="17" t="s">
        <v>28</v>
      </c>
      <c r="K2" s="64">
        <f>'1st Fortnight'!K2</f>
        <v>5</v>
      </c>
      <c r="L2" s="17" t="s">
        <v>50</v>
      </c>
      <c r="M2" s="17">
        <f>'1st Fortnight'!M2</f>
        <v>1.05</v>
      </c>
      <c r="N2" s="17"/>
      <c r="O2" s="17"/>
      <c r="P2" s="53" t="s">
        <v>5</v>
      </c>
      <c r="R2" t="s">
        <v>31</v>
      </c>
      <c r="S2" s="19">
        <f>'1st Fortnight'!S2</f>
        <v>0.60124999999999995</v>
      </c>
      <c r="T2" t="s">
        <v>33</v>
      </c>
      <c r="U2" s="19">
        <f>'1st Fortnight'!U2</f>
        <v>1</v>
      </c>
    </row>
    <row r="3" spans="1:23" ht="15" customHeight="1" x14ac:dyDescent="0.4">
      <c r="A3" s="15" t="s">
        <v>23</v>
      </c>
      <c r="B3" s="15"/>
      <c r="C3" s="52">
        <v>1</v>
      </c>
      <c r="D3" s="15">
        <v>1</v>
      </c>
      <c r="E3" s="52">
        <v>1</v>
      </c>
      <c r="F3" s="15">
        <v>1</v>
      </c>
      <c r="G3" s="15" t="s">
        <v>5</v>
      </c>
      <c r="H3" s="52">
        <v>1</v>
      </c>
      <c r="I3" s="15">
        <v>1</v>
      </c>
      <c r="J3" s="15" t="s">
        <v>29</v>
      </c>
      <c r="K3" s="21">
        <f>(100+K2)</f>
        <v>105</v>
      </c>
      <c r="L3" s="52">
        <v>1</v>
      </c>
      <c r="M3" s="15">
        <v>1</v>
      </c>
      <c r="N3" s="52">
        <v>1</v>
      </c>
      <c r="O3" s="15">
        <v>1</v>
      </c>
      <c r="P3" s="15" t="s">
        <v>5</v>
      </c>
      <c r="Q3" s="2"/>
    </row>
    <row r="4" spans="1:23" x14ac:dyDescent="0.3">
      <c r="A4" s="40" t="s">
        <v>6</v>
      </c>
      <c r="B4" s="41" t="s">
        <v>8</v>
      </c>
      <c r="C4" s="41" t="s">
        <v>9</v>
      </c>
      <c r="D4" s="41" t="s">
        <v>5</v>
      </c>
      <c r="E4" s="41" t="s">
        <v>10</v>
      </c>
      <c r="F4" s="41" t="s">
        <v>11</v>
      </c>
      <c r="G4" s="41" t="s">
        <v>5</v>
      </c>
      <c r="H4" s="41" t="s">
        <v>17</v>
      </c>
      <c r="I4" s="41" t="s">
        <v>11</v>
      </c>
      <c r="J4" s="41" t="s">
        <v>5</v>
      </c>
      <c r="K4" s="41" t="s">
        <v>12</v>
      </c>
      <c r="L4" s="41" t="s">
        <v>11</v>
      </c>
      <c r="M4" s="41" t="s">
        <v>5</v>
      </c>
      <c r="N4" s="41" t="s">
        <v>13</v>
      </c>
      <c r="O4" s="41" t="s">
        <v>11</v>
      </c>
      <c r="P4" s="41" t="s">
        <v>5</v>
      </c>
      <c r="Q4" s="1"/>
      <c r="R4" s="7" t="s">
        <v>8</v>
      </c>
      <c r="S4" s="7" t="s">
        <v>10</v>
      </c>
      <c r="T4" s="7" t="s">
        <v>17</v>
      </c>
      <c r="U4" s="7" t="s">
        <v>12</v>
      </c>
      <c r="V4" s="7" t="s">
        <v>13</v>
      </c>
      <c r="W4" s="7" t="s">
        <v>18</v>
      </c>
    </row>
    <row r="5" spans="1:23" x14ac:dyDescent="0.3">
      <c r="A5" s="40" t="s">
        <v>7</v>
      </c>
      <c r="B5" s="40" t="s">
        <v>19</v>
      </c>
      <c r="C5" s="40" t="s">
        <v>38</v>
      </c>
      <c r="D5" s="42" t="s">
        <v>20</v>
      </c>
      <c r="E5" s="42" t="s">
        <v>19</v>
      </c>
      <c r="F5" s="42" t="s">
        <v>38</v>
      </c>
      <c r="G5" s="42" t="s">
        <v>20</v>
      </c>
      <c r="H5" s="42" t="s">
        <v>19</v>
      </c>
      <c r="I5" s="42" t="s">
        <v>38</v>
      </c>
      <c r="J5" s="42" t="s">
        <v>20</v>
      </c>
      <c r="K5" s="42" t="s">
        <v>19</v>
      </c>
      <c r="L5" s="42" t="s">
        <v>38</v>
      </c>
      <c r="M5" s="42" t="s">
        <v>20</v>
      </c>
      <c r="N5" s="42" t="s">
        <v>19</v>
      </c>
      <c r="O5" s="42" t="s">
        <v>38</v>
      </c>
      <c r="P5" s="42" t="s">
        <v>20</v>
      </c>
      <c r="Q5" s="1"/>
      <c r="R5" s="8" t="s">
        <v>9</v>
      </c>
      <c r="S5" s="8" t="s">
        <v>11</v>
      </c>
      <c r="T5" s="8" t="s">
        <v>11</v>
      </c>
      <c r="U5" s="8" t="s">
        <v>11</v>
      </c>
      <c r="V5" s="8" t="s">
        <v>11</v>
      </c>
      <c r="W5" s="8" t="s">
        <v>19</v>
      </c>
    </row>
    <row r="6" spans="1:23" x14ac:dyDescent="0.3">
      <c r="A6" s="40" t="s">
        <v>54</v>
      </c>
      <c r="B6" s="43">
        <f>VALUE(D6*100/$K$3)</f>
        <v>167.73750000000001</v>
      </c>
      <c r="C6" s="43">
        <f>D6-B6</f>
        <v>8.386874999999975</v>
      </c>
      <c r="D6" s="44">
        <f>(R6+R6*$K$2/100)/$J$1</f>
        <v>176.12437499999999</v>
      </c>
      <c r="E6" s="43">
        <f>VALUE(G6*100/$K$3)</f>
        <v>284.09062499999999</v>
      </c>
      <c r="F6" s="43">
        <f>VALUE(G6*$K$2/$K$3)</f>
        <v>14.204531249999999</v>
      </c>
      <c r="G6" s="44">
        <f>(S6+S6*$K$2/100)/$J$1</f>
        <v>298.29515624999999</v>
      </c>
      <c r="H6" s="45">
        <f>VALUE(J6*100/$K$3)</f>
        <v>378</v>
      </c>
      <c r="I6" s="45">
        <f>VALUE(J6*$K$2/$K$3)</f>
        <v>18.899999999999999</v>
      </c>
      <c r="J6" s="44">
        <f>(T6+T6*$K$2/100)/$J$1</f>
        <v>396.9</v>
      </c>
      <c r="K6" s="45">
        <f>VALUE(M6*100/$K$3)</f>
        <v>472.5</v>
      </c>
      <c r="L6" s="45">
        <f>VALUE(M6*$K$2/$K$3)</f>
        <v>23.625</v>
      </c>
      <c r="M6" s="44">
        <f>(U6+U6*$K$2/100)/$J$1</f>
        <v>496.125</v>
      </c>
      <c r="N6" s="46">
        <f>VALUE(P6*100/$K$3)</f>
        <v>555.1875</v>
      </c>
      <c r="O6" s="46">
        <f>VALUE(P6*$K$2/$K$3)</f>
        <v>27.759374999999999</v>
      </c>
      <c r="P6" s="44">
        <f>(V6+V6*$K$2/100)/$J$1</f>
        <v>582.94687499999998</v>
      </c>
      <c r="Q6" s="4"/>
      <c r="R6" s="3">
        <f>W6*$S$1</f>
        <v>167.73749999999998</v>
      </c>
      <c r="S6" s="3">
        <f>W6*$S$2</f>
        <v>284.09062499999999</v>
      </c>
      <c r="T6" s="3">
        <f>W6*$U$1</f>
        <v>378</v>
      </c>
      <c r="U6" s="3">
        <f>W6*$U$2</f>
        <v>472.5</v>
      </c>
      <c r="V6" s="3">
        <f>W6*$W$1</f>
        <v>555.1875</v>
      </c>
      <c r="W6" s="26">
        <f>W31*0.75</f>
        <v>472.5</v>
      </c>
    </row>
    <row r="7" spans="1:23" ht="12" customHeight="1" x14ac:dyDescent="0.3">
      <c r="A7" s="40" t="s">
        <v>53</v>
      </c>
      <c r="B7" s="43">
        <f t="shared" ref="B7:B19" si="0">VALUE(D7*100/$K$3)</f>
        <v>167.73750000000001</v>
      </c>
      <c r="C7" s="43">
        <f t="shared" ref="C7:C19" si="1">D7-B7</f>
        <v>8.386874999999975</v>
      </c>
      <c r="D7" s="44">
        <f t="shared" ref="D7:D19" si="2">(R7+R7*$K$2/100)/$J$1</f>
        <v>176.12437499999999</v>
      </c>
      <c r="E7" s="43">
        <f t="shared" ref="E7:E19" si="3">VALUE(G7*100/$K$3)</f>
        <v>284.09062499999999</v>
      </c>
      <c r="F7" s="43">
        <f t="shared" ref="F7:F19" si="4">VALUE(G7*$K$2/$K$3)</f>
        <v>14.204531249999999</v>
      </c>
      <c r="G7" s="44">
        <f t="shared" ref="G7:G19" si="5">(S7+S7*$K$2/100)/$J$1</f>
        <v>298.29515624999999</v>
      </c>
      <c r="H7" s="45">
        <f t="shared" ref="H7:H19" si="6">VALUE(J7*100/$K$3)</f>
        <v>378</v>
      </c>
      <c r="I7" s="45">
        <f t="shared" ref="I7:I19" si="7">VALUE(J7*$K$2/$K$3)</f>
        <v>18.899999999999999</v>
      </c>
      <c r="J7" s="44">
        <f t="shared" ref="J7:J19" si="8">(T7+T7*$K$2/100)/$J$1</f>
        <v>396.9</v>
      </c>
      <c r="K7" s="45">
        <f t="shared" ref="K7:K19" si="9">VALUE(M7*100/$K$3)</f>
        <v>472.5</v>
      </c>
      <c r="L7" s="45">
        <f t="shared" ref="L7:L19" si="10">VALUE(M7*$K$2/$K$3)</f>
        <v>23.625</v>
      </c>
      <c r="M7" s="44">
        <f t="shared" ref="M7:M19" si="11">(U7+U7*$K$2/100)/$J$1</f>
        <v>496.125</v>
      </c>
      <c r="N7" s="46">
        <f t="shared" ref="N7:N19" si="12">VALUE(P7*100/$K$3)</f>
        <v>555.1875</v>
      </c>
      <c r="O7" s="46">
        <f t="shared" ref="O7:O19" si="13">VALUE(P7*$K$2/$K$3)</f>
        <v>27.759374999999999</v>
      </c>
      <c r="P7" s="44">
        <f t="shared" ref="P7:P19" si="14">(V7+V7*$K$2/100)/$J$1</f>
        <v>582.94687499999998</v>
      </c>
      <c r="Q7" s="4"/>
      <c r="R7" s="3">
        <f t="shared" ref="R7:R19" si="15">W7*$S$1</f>
        <v>167.73749999999998</v>
      </c>
      <c r="S7" s="3">
        <f t="shared" ref="S7:S19" si="16">W7*$S$2</f>
        <v>284.09062499999999</v>
      </c>
      <c r="T7" s="3">
        <f t="shared" ref="T7:T19" si="17">W7*$U$1</f>
        <v>378</v>
      </c>
      <c r="U7" s="3">
        <f t="shared" ref="U7:U19" si="18">W7*$U$2</f>
        <v>472.5</v>
      </c>
      <c r="V7" s="3">
        <f t="shared" ref="V7:V19" si="19">W7*$W$1</f>
        <v>555.1875</v>
      </c>
      <c r="W7" s="26">
        <f t="shared" ref="W7:W19" si="20">W32*0.75</f>
        <v>472.5</v>
      </c>
    </row>
    <row r="8" spans="1:23" ht="12" customHeight="1" x14ac:dyDescent="0.3">
      <c r="A8" s="40" t="s">
        <v>59</v>
      </c>
      <c r="B8" s="43">
        <f t="shared" si="0"/>
        <v>256.99781250000001</v>
      </c>
      <c r="C8" s="43">
        <f t="shared" si="1"/>
        <v>12.849890625</v>
      </c>
      <c r="D8" s="44">
        <f t="shared" si="2"/>
        <v>269.84770312500001</v>
      </c>
      <c r="E8" s="43">
        <f t="shared" si="3"/>
        <v>435.26742187499997</v>
      </c>
      <c r="F8" s="43">
        <f t="shared" si="4"/>
        <v>21.763371093749996</v>
      </c>
      <c r="G8" s="44">
        <f t="shared" si="5"/>
        <v>457.03079296874995</v>
      </c>
      <c r="H8" s="45">
        <f t="shared" si="6"/>
        <v>579.15</v>
      </c>
      <c r="I8" s="45">
        <f t="shared" si="7"/>
        <v>28.9575</v>
      </c>
      <c r="J8" s="44">
        <f t="shared" si="8"/>
        <v>608.10749999999996</v>
      </c>
      <c r="K8" s="45">
        <f t="shared" si="9"/>
        <v>723.9375</v>
      </c>
      <c r="L8" s="45">
        <f t="shared" si="10"/>
        <v>36.196874999999999</v>
      </c>
      <c r="M8" s="44">
        <f t="shared" si="11"/>
        <v>760.13437499999998</v>
      </c>
      <c r="N8" s="46">
        <f t="shared" si="12"/>
        <v>850.62656249999998</v>
      </c>
      <c r="O8" s="46">
        <f t="shared" si="13"/>
        <v>42.531328124999995</v>
      </c>
      <c r="P8" s="44">
        <f t="shared" si="14"/>
        <v>893.15789062499994</v>
      </c>
      <c r="Q8" s="4"/>
      <c r="R8" s="3">
        <f t="shared" si="15"/>
        <v>256.99781250000001</v>
      </c>
      <c r="S8" s="3">
        <f t="shared" si="16"/>
        <v>435.26742187499997</v>
      </c>
      <c r="T8" s="3">
        <f t="shared" si="17"/>
        <v>579.15</v>
      </c>
      <c r="U8" s="3">
        <f t="shared" si="18"/>
        <v>723.9375</v>
      </c>
      <c r="V8" s="3">
        <f t="shared" si="19"/>
        <v>850.62656249999998</v>
      </c>
      <c r="W8" s="26">
        <f t="shared" si="20"/>
        <v>723.9375</v>
      </c>
    </row>
    <row r="9" spans="1:23" ht="12" customHeight="1" x14ac:dyDescent="0.3">
      <c r="A9" s="40" t="s">
        <v>56</v>
      </c>
      <c r="B9" s="43">
        <f t="shared" si="0"/>
        <v>256.99781250000001</v>
      </c>
      <c r="C9" s="43">
        <f t="shared" si="1"/>
        <v>12.849890625</v>
      </c>
      <c r="D9" s="44">
        <f t="shared" si="2"/>
        <v>269.84770312500001</v>
      </c>
      <c r="E9" s="43">
        <f t="shared" si="3"/>
        <v>435.26742187499997</v>
      </c>
      <c r="F9" s="43">
        <f t="shared" si="4"/>
        <v>21.763371093749996</v>
      </c>
      <c r="G9" s="44">
        <f t="shared" si="5"/>
        <v>457.03079296874995</v>
      </c>
      <c r="H9" s="45">
        <f t="shared" si="6"/>
        <v>579.15</v>
      </c>
      <c r="I9" s="45">
        <f t="shared" si="7"/>
        <v>28.9575</v>
      </c>
      <c r="J9" s="44">
        <f t="shared" si="8"/>
        <v>608.10749999999996</v>
      </c>
      <c r="K9" s="45">
        <f t="shared" si="9"/>
        <v>723.9375</v>
      </c>
      <c r="L9" s="45">
        <f t="shared" si="10"/>
        <v>36.196874999999999</v>
      </c>
      <c r="M9" s="44">
        <f t="shared" si="11"/>
        <v>760.13437499999998</v>
      </c>
      <c r="N9" s="46">
        <f t="shared" si="12"/>
        <v>850.62656249999998</v>
      </c>
      <c r="O9" s="46">
        <f t="shared" si="13"/>
        <v>42.531328124999995</v>
      </c>
      <c r="P9" s="44">
        <f t="shared" si="14"/>
        <v>893.15789062499994</v>
      </c>
      <c r="Q9" s="4"/>
      <c r="R9" s="3">
        <f t="shared" si="15"/>
        <v>256.99781250000001</v>
      </c>
      <c r="S9" s="3">
        <f t="shared" si="16"/>
        <v>435.26742187499997</v>
      </c>
      <c r="T9" s="3">
        <f t="shared" si="17"/>
        <v>579.15</v>
      </c>
      <c r="U9" s="3">
        <f t="shared" si="18"/>
        <v>723.9375</v>
      </c>
      <c r="V9" s="3">
        <f t="shared" si="19"/>
        <v>850.62656249999998</v>
      </c>
      <c r="W9" s="26">
        <f t="shared" si="20"/>
        <v>723.9375</v>
      </c>
    </row>
    <row r="10" spans="1:23" ht="12" customHeight="1" x14ac:dyDescent="0.3">
      <c r="A10" s="40" t="s">
        <v>60</v>
      </c>
      <c r="B10" s="43">
        <f t="shared" si="0"/>
        <v>285.55312499999997</v>
      </c>
      <c r="C10" s="43">
        <f t="shared" si="1"/>
        <v>14.277656250000007</v>
      </c>
      <c r="D10" s="44">
        <f t="shared" si="2"/>
        <v>299.83078124999997</v>
      </c>
      <c r="E10" s="43">
        <f t="shared" si="3"/>
        <v>483.63046874999998</v>
      </c>
      <c r="F10" s="43">
        <f t="shared" si="4"/>
        <v>24.181523437499997</v>
      </c>
      <c r="G10" s="44">
        <f t="shared" si="5"/>
        <v>507.81199218749998</v>
      </c>
      <c r="H10" s="45">
        <f t="shared" si="6"/>
        <v>643.5</v>
      </c>
      <c r="I10" s="45">
        <f t="shared" si="7"/>
        <v>32.174999999999997</v>
      </c>
      <c r="J10" s="44">
        <f t="shared" si="8"/>
        <v>675.67499999999995</v>
      </c>
      <c r="K10" s="45">
        <f t="shared" si="9"/>
        <v>804.375</v>
      </c>
      <c r="L10" s="45">
        <f t="shared" si="10"/>
        <v>40.21875</v>
      </c>
      <c r="M10" s="44">
        <f t="shared" si="11"/>
        <v>844.59375</v>
      </c>
      <c r="N10" s="46">
        <f t="shared" si="12"/>
        <v>945.140625</v>
      </c>
      <c r="O10" s="46">
        <f t="shared" si="13"/>
        <v>47.257031249999997</v>
      </c>
      <c r="P10" s="44">
        <f t="shared" si="14"/>
        <v>992.39765624999995</v>
      </c>
      <c r="Q10" s="4"/>
      <c r="R10" s="3">
        <f t="shared" si="15"/>
        <v>285.55312499999997</v>
      </c>
      <c r="S10" s="3">
        <f t="shared" si="16"/>
        <v>483.63046874999998</v>
      </c>
      <c r="T10" s="3">
        <f t="shared" si="17"/>
        <v>643.5</v>
      </c>
      <c r="U10" s="3">
        <f t="shared" si="18"/>
        <v>804.375</v>
      </c>
      <c r="V10" s="3">
        <f t="shared" si="19"/>
        <v>945.140625</v>
      </c>
      <c r="W10" s="26">
        <f t="shared" si="20"/>
        <v>804.375</v>
      </c>
    </row>
    <row r="11" spans="1:23" x14ac:dyDescent="0.3">
      <c r="A11" s="40" t="s">
        <v>61</v>
      </c>
      <c r="B11" s="43">
        <f t="shared" si="0"/>
        <v>235.86688124999998</v>
      </c>
      <c r="C11" s="43">
        <f t="shared" si="1"/>
        <v>11.793344062499983</v>
      </c>
      <c r="D11" s="44">
        <f t="shared" si="2"/>
        <v>247.66022531249996</v>
      </c>
      <c r="E11" s="43">
        <f t="shared" si="3"/>
        <v>399.47876718749995</v>
      </c>
      <c r="F11" s="43">
        <f t="shared" si="4"/>
        <v>19.973938359374998</v>
      </c>
      <c r="G11" s="44">
        <f t="shared" si="5"/>
        <v>419.45270554687494</v>
      </c>
      <c r="H11" s="45">
        <f t="shared" si="6"/>
        <v>531.53099999999995</v>
      </c>
      <c r="I11" s="45">
        <f t="shared" si="7"/>
        <v>26.576549999999994</v>
      </c>
      <c r="J11" s="44">
        <f t="shared" si="8"/>
        <v>558.10754999999995</v>
      </c>
      <c r="K11" s="45">
        <f t="shared" si="9"/>
        <v>664.41374999999994</v>
      </c>
      <c r="L11" s="45">
        <f t="shared" si="10"/>
        <v>33.220687499999997</v>
      </c>
      <c r="M11" s="44">
        <f t="shared" si="11"/>
        <v>697.63443749999988</v>
      </c>
      <c r="N11" s="46">
        <f t="shared" si="12"/>
        <v>780.68615624999995</v>
      </c>
      <c r="O11" s="46">
        <f t="shared" si="13"/>
        <v>39.034307812499996</v>
      </c>
      <c r="P11" s="44">
        <f t="shared" si="14"/>
        <v>819.7204640624999</v>
      </c>
      <c r="Q11" s="4"/>
      <c r="R11" s="3">
        <f t="shared" si="15"/>
        <v>235.86688124999998</v>
      </c>
      <c r="S11" s="3">
        <f t="shared" si="16"/>
        <v>399.47876718749995</v>
      </c>
      <c r="T11" s="3">
        <f t="shared" si="17"/>
        <v>531.53099999999995</v>
      </c>
      <c r="U11" s="3">
        <f t="shared" si="18"/>
        <v>664.41374999999994</v>
      </c>
      <c r="V11" s="3">
        <f t="shared" si="19"/>
        <v>780.68615624999995</v>
      </c>
      <c r="W11" s="26">
        <f t="shared" si="20"/>
        <v>664.41374999999994</v>
      </c>
    </row>
    <row r="12" spans="1:23" ht="11.25" customHeight="1" x14ac:dyDescent="0.3">
      <c r="A12" s="40" t="s">
        <v>57</v>
      </c>
      <c r="B12" s="43">
        <f t="shared" si="0"/>
        <v>223.31718749999999</v>
      </c>
      <c r="C12" s="43">
        <f t="shared" si="1"/>
        <v>11.165859374999997</v>
      </c>
      <c r="D12" s="44">
        <f t="shared" si="2"/>
        <v>234.48304687499999</v>
      </c>
      <c r="E12" s="43">
        <f t="shared" si="3"/>
        <v>378.22382812499995</v>
      </c>
      <c r="F12" s="43">
        <f t="shared" si="4"/>
        <v>18.911191406249998</v>
      </c>
      <c r="G12" s="44">
        <f t="shared" si="5"/>
        <v>397.13501953124995</v>
      </c>
      <c r="H12" s="45">
        <f t="shared" si="6"/>
        <v>503.25</v>
      </c>
      <c r="I12" s="45">
        <f t="shared" si="7"/>
        <v>25.162500000000001</v>
      </c>
      <c r="J12" s="44">
        <f t="shared" si="8"/>
        <v>528.41250000000002</v>
      </c>
      <c r="K12" s="45">
        <f t="shared" si="9"/>
        <v>629.0625</v>
      </c>
      <c r="L12" s="45">
        <f t="shared" si="10"/>
        <v>31.453125</v>
      </c>
      <c r="M12" s="44">
        <f t="shared" si="11"/>
        <v>660.515625</v>
      </c>
      <c r="N12" s="46">
        <f t="shared" si="12"/>
        <v>739.1484375</v>
      </c>
      <c r="O12" s="46">
        <f t="shared" si="13"/>
        <v>36.957421875000001</v>
      </c>
      <c r="P12" s="44">
        <f t="shared" si="14"/>
        <v>776.10585937500002</v>
      </c>
      <c r="Q12" s="4"/>
      <c r="R12" s="3">
        <f t="shared" si="15"/>
        <v>223.31718749999999</v>
      </c>
      <c r="S12" s="3">
        <f t="shared" si="16"/>
        <v>378.22382812499995</v>
      </c>
      <c r="T12" s="3">
        <f t="shared" si="17"/>
        <v>503.25</v>
      </c>
      <c r="U12" s="3">
        <f t="shared" si="18"/>
        <v>629.0625</v>
      </c>
      <c r="V12" s="3">
        <f t="shared" si="19"/>
        <v>739.1484375</v>
      </c>
      <c r="W12" s="26">
        <f t="shared" si="20"/>
        <v>629.0625</v>
      </c>
    </row>
    <row r="13" spans="1:23" x14ac:dyDescent="0.3">
      <c r="A13" s="40" t="s">
        <v>58</v>
      </c>
      <c r="B13" s="43">
        <f t="shared" si="0"/>
        <v>223.31718749999999</v>
      </c>
      <c r="C13" s="43">
        <f t="shared" si="1"/>
        <v>11.165859374999997</v>
      </c>
      <c r="D13" s="44">
        <f t="shared" si="2"/>
        <v>234.48304687499999</v>
      </c>
      <c r="E13" s="43">
        <f t="shared" si="3"/>
        <v>378.22382812499995</v>
      </c>
      <c r="F13" s="43">
        <f t="shared" si="4"/>
        <v>18.911191406249998</v>
      </c>
      <c r="G13" s="44">
        <f t="shared" si="5"/>
        <v>397.13501953124995</v>
      </c>
      <c r="H13" s="45">
        <f t="shared" si="6"/>
        <v>503.25</v>
      </c>
      <c r="I13" s="45">
        <f t="shared" si="7"/>
        <v>25.162500000000001</v>
      </c>
      <c r="J13" s="44">
        <f t="shared" si="8"/>
        <v>528.41250000000002</v>
      </c>
      <c r="K13" s="45">
        <f t="shared" si="9"/>
        <v>629.0625</v>
      </c>
      <c r="L13" s="45">
        <f t="shared" si="10"/>
        <v>31.453125</v>
      </c>
      <c r="M13" s="44">
        <f t="shared" si="11"/>
        <v>660.515625</v>
      </c>
      <c r="N13" s="46">
        <f t="shared" si="12"/>
        <v>739.1484375</v>
      </c>
      <c r="O13" s="46">
        <f t="shared" si="13"/>
        <v>36.957421875000001</v>
      </c>
      <c r="P13" s="44">
        <f t="shared" si="14"/>
        <v>776.10585937500002</v>
      </c>
      <c r="Q13" s="4"/>
      <c r="R13" s="3">
        <f t="shared" si="15"/>
        <v>223.31718749999999</v>
      </c>
      <c r="S13" s="3">
        <f t="shared" si="16"/>
        <v>378.22382812499995</v>
      </c>
      <c r="T13" s="3">
        <f t="shared" si="17"/>
        <v>503.25</v>
      </c>
      <c r="U13" s="3">
        <f t="shared" si="18"/>
        <v>629.0625</v>
      </c>
      <c r="V13" s="3">
        <f t="shared" si="19"/>
        <v>739.1484375</v>
      </c>
      <c r="W13" s="26">
        <f t="shared" si="20"/>
        <v>629.0625</v>
      </c>
    </row>
    <row r="14" spans="1:23" ht="11.25" customHeight="1" x14ac:dyDescent="0.3">
      <c r="A14" s="40" t="s">
        <v>55</v>
      </c>
      <c r="B14" s="43">
        <f t="shared" si="0"/>
        <v>167.73750000000001</v>
      </c>
      <c r="C14" s="43">
        <f t="shared" si="1"/>
        <v>8.386874999999975</v>
      </c>
      <c r="D14" s="44">
        <f t="shared" si="2"/>
        <v>176.12437499999999</v>
      </c>
      <c r="E14" s="43">
        <f t="shared" si="3"/>
        <v>284.09062499999999</v>
      </c>
      <c r="F14" s="43">
        <f t="shared" si="4"/>
        <v>14.204531249999999</v>
      </c>
      <c r="G14" s="44">
        <f t="shared" si="5"/>
        <v>298.29515624999999</v>
      </c>
      <c r="H14" s="45">
        <f t="shared" si="6"/>
        <v>378</v>
      </c>
      <c r="I14" s="45">
        <f t="shared" si="7"/>
        <v>18.899999999999999</v>
      </c>
      <c r="J14" s="44">
        <f t="shared" si="8"/>
        <v>396.9</v>
      </c>
      <c r="K14" s="45">
        <f t="shared" si="9"/>
        <v>472.5</v>
      </c>
      <c r="L14" s="45">
        <f t="shared" si="10"/>
        <v>23.625</v>
      </c>
      <c r="M14" s="44">
        <f t="shared" si="11"/>
        <v>496.125</v>
      </c>
      <c r="N14" s="46">
        <f t="shared" si="12"/>
        <v>555.1875</v>
      </c>
      <c r="O14" s="46">
        <f t="shared" si="13"/>
        <v>27.759374999999999</v>
      </c>
      <c r="P14" s="44">
        <f t="shared" si="14"/>
        <v>582.94687499999998</v>
      </c>
      <c r="Q14" s="4"/>
      <c r="R14" s="3">
        <f t="shared" si="15"/>
        <v>167.73749999999998</v>
      </c>
      <c r="S14" s="3">
        <f t="shared" si="16"/>
        <v>284.09062499999999</v>
      </c>
      <c r="T14" s="3">
        <f t="shared" si="17"/>
        <v>378</v>
      </c>
      <c r="U14" s="3">
        <f t="shared" si="18"/>
        <v>472.5</v>
      </c>
      <c r="V14" s="3">
        <f t="shared" si="19"/>
        <v>555.1875</v>
      </c>
      <c r="W14" s="26">
        <f t="shared" si="20"/>
        <v>472.5</v>
      </c>
    </row>
    <row r="15" spans="1:23" x14ac:dyDescent="0.3">
      <c r="A15" s="40" t="s">
        <v>24</v>
      </c>
      <c r="B15" s="43">
        <f t="shared" si="0"/>
        <v>205.01249999999999</v>
      </c>
      <c r="C15" s="43">
        <f t="shared" si="1"/>
        <v>10.250625000000014</v>
      </c>
      <c r="D15" s="44">
        <f t="shared" si="2"/>
        <v>215.263125</v>
      </c>
      <c r="E15" s="43">
        <f t="shared" si="3"/>
        <v>347.22187500000001</v>
      </c>
      <c r="F15" s="43">
        <f t="shared" si="4"/>
        <v>17.361093749999998</v>
      </c>
      <c r="G15" s="44">
        <f t="shared" si="5"/>
        <v>364.58296874999996</v>
      </c>
      <c r="H15" s="45">
        <f t="shared" si="6"/>
        <v>462</v>
      </c>
      <c r="I15" s="45">
        <f t="shared" si="7"/>
        <v>23.1</v>
      </c>
      <c r="J15" s="44">
        <f t="shared" si="8"/>
        <v>485.1</v>
      </c>
      <c r="K15" s="45">
        <f t="shared" si="9"/>
        <v>577.5</v>
      </c>
      <c r="L15" s="45">
        <f t="shared" si="10"/>
        <v>28.875</v>
      </c>
      <c r="M15" s="44">
        <f t="shared" si="11"/>
        <v>606.375</v>
      </c>
      <c r="N15" s="46">
        <f t="shared" si="12"/>
        <v>678.5625</v>
      </c>
      <c r="O15" s="46">
        <f t="shared" si="13"/>
        <v>33.928125000000001</v>
      </c>
      <c r="P15" s="44">
        <f t="shared" si="14"/>
        <v>712.49062500000002</v>
      </c>
      <c r="Q15" s="4"/>
      <c r="R15" s="3">
        <f t="shared" si="15"/>
        <v>205.01249999999999</v>
      </c>
      <c r="S15" s="3">
        <f t="shared" si="16"/>
        <v>347.22187499999995</v>
      </c>
      <c r="T15" s="3">
        <f t="shared" si="17"/>
        <v>462</v>
      </c>
      <c r="U15" s="3">
        <f t="shared" si="18"/>
        <v>577.5</v>
      </c>
      <c r="V15" s="3">
        <f t="shared" si="19"/>
        <v>678.5625</v>
      </c>
      <c r="W15" s="26">
        <f t="shared" si="20"/>
        <v>577.5</v>
      </c>
    </row>
    <row r="16" spans="1:23" x14ac:dyDescent="0.3">
      <c r="A16" s="40" t="s">
        <v>25</v>
      </c>
      <c r="B16" s="43">
        <f t="shared" si="0"/>
        <v>205.01249999999999</v>
      </c>
      <c r="C16" s="43">
        <f t="shared" si="1"/>
        <v>10.250625000000014</v>
      </c>
      <c r="D16" s="44">
        <f t="shared" si="2"/>
        <v>215.263125</v>
      </c>
      <c r="E16" s="43">
        <f t="shared" si="3"/>
        <v>347.22187500000001</v>
      </c>
      <c r="F16" s="43">
        <f t="shared" si="4"/>
        <v>17.361093749999998</v>
      </c>
      <c r="G16" s="44">
        <f t="shared" si="5"/>
        <v>364.58296874999996</v>
      </c>
      <c r="H16" s="45">
        <f t="shared" si="6"/>
        <v>462</v>
      </c>
      <c r="I16" s="45">
        <f t="shared" si="7"/>
        <v>23.1</v>
      </c>
      <c r="J16" s="44">
        <f t="shared" si="8"/>
        <v>485.1</v>
      </c>
      <c r="K16" s="45">
        <f t="shared" si="9"/>
        <v>577.5</v>
      </c>
      <c r="L16" s="45">
        <f t="shared" si="10"/>
        <v>28.875</v>
      </c>
      <c r="M16" s="44">
        <f t="shared" si="11"/>
        <v>606.375</v>
      </c>
      <c r="N16" s="46">
        <f t="shared" si="12"/>
        <v>678.5625</v>
      </c>
      <c r="O16" s="46">
        <f t="shared" si="13"/>
        <v>33.928125000000001</v>
      </c>
      <c r="P16" s="44">
        <f t="shared" si="14"/>
        <v>712.49062500000002</v>
      </c>
      <c r="Q16" s="4"/>
      <c r="R16" s="3">
        <f t="shared" si="15"/>
        <v>205.01249999999999</v>
      </c>
      <c r="S16" s="3">
        <f t="shared" si="16"/>
        <v>347.22187499999995</v>
      </c>
      <c r="T16" s="3">
        <f t="shared" si="17"/>
        <v>462</v>
      </c>
      <c r="U16" s="3">
        <f t="shared" si="18"/>
        <v>577.5</v>
      </c>
      <c r="V16" s="3">
        <f t="shared" si="19"/>
        <v>678.5625</v>
      </c>
      <c r="W16" s="26">
        <f t="shared" si="20"/>
        <v>577.5</v>
      </c>
    </row>
    <row r="17" spans="1:25" x14ac:dyDescent="0.3">
      <c r="A17" s="40" t="s">
        <v>26</v>
      </c>
      <c r="B17" s="43">
        <f t="shared" si="0"/>
        <v>167.73750000000001</v>
      </c>
      <c r="C17" s="43">
        <f t="shared" si="1"/>
        <v>8.386874999999975</v>
      </c>
      <c r="D17" s="44">
        <f t="shared" si="2"/>
        <v>176.12437499999999</v>
      </c>
      <c r="E17" s="43">
        <f t="shared" si="3"/>
        <v>284.09062499999999</v>
      </c>
      <c r="F17" s="43">
        <f t="shared" si="4"/>
        <v>14.204531249999999</v>
      </c>
      <c r="G17" s="44">
        <f t="shared" si="5"/>
        <v>298.29515624999999</v>
      </c>
      <c r="H17" s="45">
        <f t="shared" si="6"/>
        <v>378</v>
      </c>
      <c r="I17" s="45">
        <f t="shared" si="7"/>
        <v>18.899999999999999</v>
      </c>
      <c r="J17" s="44">
        <f t="shared" si="8"/>
        <v>396.9</v>
      </c>
      <c r="K17" s="45">
        <f t="shared" si="9"/>
        <v>472.5</v>
      </c>
      <c r="L17" s="45">
        <f t="shared" si="10"/>
        <v>23.625</v>
      </c>
      <c r="M17" s="44">
        <f t="shared" si="11"/>
        <v>496.125</v>
      </c>
      <c r="N17" s="46">
        <f t="shared" si="12"/>
        <v>555.1875</v>
      </c>
      <c r="O17" s="46">
        <f t="shared" si="13"/>
        <v>27.759374999999999</v>
      </c>
      <c r="P17" s="44">
        <f t="shared" si="14"/>
        <v>582.94687499999998</v>
      </c>
      <c r="Q17" s="4"/>
      <c r="R17" s="3">
        <f t="shared" si="15"/>
        <v>167.73749999999998</v>
      </c>
      <c r="S17" s="3">
        <f t="shared" si="16"/>
        <v>284.09062499999999</v>
      </c>
      <c r="T17" s="3">
        <f t="shared" si="17"/>
        <v>378</v>
      </c>
      <c r="U17" s="3">
        <f t="shared" si="18"/>
        <v>472.5</v>
      </c>
      <c r="V17" s="3">
        <f t="shared" si="19"/>
        <v>555.1875</v>
      </c>
      <c r="W17" s="26">
        <f t="shared" si="20"/>
        <v>472.5</v>
      </c>
    </row>
    <row r="18" spans="1:25" x14ac:dyDescent="0.3">
      <c r="A18" s="40" t="s">
        <v>37</v>
      </c>
      <c r="B18" s="43">
        <f t="shared" si="0"/>
        <v>96.449062499999982</v>
      </c>
      <c r="C18" s="43">
        <f t="shared" si="1"/>
        <v>4.8224531249999956</v>
      </c>
      <c r="D18" s="44">
        <f>(R18+R18*$K$2/100)/$J$1*O1</f>
        <v>101.27151562499998</v>
      </c>
      <c r="E18" s="43">
        <f t="shared" si="3"/>
        <v>163.352109375</v>
      </c>
      <c r="F18" s="43">
        <f t="shared" si="4"/>
        <v>8.1676054687499988</v>
      </c>
      <c r="G18" s="44">
        <f>(S18+S18*$K$2/100)/$J$1*O1</f>
        <v>171.51971484374999</v>
      </c>
      <c r="H18" s="45">
        <f t="shared" si="6"/>
        <v>217.34999999999997</v>
      </c>
      <c r="I18" s="45">
        <f t="shared" si="7"/>
        <v>10.867499999999998</v>
      </c>
      <c r="J18" s="44">
        <f>(T18+T18*$K$2/100)/$J$1*O1</f>
        <v>228.21749999999997</v>
      </c>
      <c r="K18" s="45">
        <f t="shared" si="9"/>
        <v>271.68749999999994</v>
      </c>
      <c r="L18" s="45">
        <f t="shared" si="10"/>
        <v>13.584374999999998</v>
      </c>
      <c r="M18" s="44">
        <f>(U18+U18*$K$2/100)/$J$1*O1</f>
        <v>285.27187499999997</v>
      </c>
      <c r="N18" s="46">
        <f t="shared" si="12"/>
        <v>319.23281249999991</v>
      </c>
      <c r="O18" s="46">
        <f t="shared" si="13"/>
        <v>15.961640624999996</v>
      </c>
      <c r="P18" s="44">
        <f>(V18+V18*$K$2/100)/$J$1*O1</f>
        <v>335.19445312499994</v>
      </c>
      <c r="Q18" s="4"/>
      <c r="R18" s="3">
        <f t="shared" si="15"/>
        <v>167.73749999999998</v>
      </c>
      <c r="S18" s="3">
        <f t="shared" si="16"/>
        <v>284.09062499999999</v>
      </c>
      <c r="T18" s="3">
        <f t="shared" si="17"/>
        <v>378</v>
      </c>
      <c r="U18" s="3">
        <f t="shared" si="18"/>
        <v>472.5</v>
      </c>
      <c r="V18" s="3">
        <f t="shared" si="19"/>
        <v>555.1875</v>
      </c>
      <c r="W18" s="26">
        <f t="shared" si="20"/>
        <v>472.5</v>
      </c>
    </row>
    <row r="19" spans="1:25" x14ac:dyDescent="0.3">
      <c r="A19" s="40" t="s">
        <v>62</v>
      </c>
      <c r="B19" s="43">
        <f t="shared" si="0"/>
        <v>96.449062499999982</v>
      </c>
      <c r="C19" s="43">
        <f t="shared" si="1"/>
        <v>4.8224531249999956</v>
      </c>
      <c r="D19" s="44">
        <f>(R19+R19*$K$2/100)/$J$1*O1</f>
        <v>101.27151562499998</v>
      </c>
      <c r="E19" s="43">
        <f t="shared" si="3"/>
        <v>163.352109375</v>
      </c>
      <c r="F19" s="43">
        <f t="shared" si="4"/>
        <v>8.1676054687499988</v>
      </c>
      <c r="G19" s="44">
        <f>(S19+S19*$K$2/100)/$J$1*O1</f>
        <v>171.51971484374999</v>
      </c>
      <c r="H19" s="45">
        <f t="shared" si="6"/>
        <v>217.34999999999997</v>
      </c>
      <c r="I19" s="45">
        <f t="shared" si="7"/>
        <v>10.867499999999998</v>
      </c>
      <c r="J19" s="44">
        <f>(T19+T19*$K$2/100)/$J$1*O1</f>
        <v>228.21749999999997</v>
      </c>
      <c r="K19" s="45">
        <f t="shared" si="9"/>
        <v>271.68749999999994</v>
      </c>
      <c r="L19" s="45">
        <f t="shared" si="10"/>
        <v>13.584374999999998</v>
      </c>
      <c r="M19" s="44">
        <f>(U19+U19*$K$2/100)/$J$1*O1</f>
        <v>285.27187499999997</v>
      </c>
      <c r="N19" s="46">
        <f t="shared" si="12"/>
        <v>319.23281249999991</v>
      </c>
      <c r="O19" s="46">
        <f t="shared" si="13"/>
        <v>15.961640624999996</v>
      </c>
      <c r="P19" s="44">
        <f>(V19+V19*$K$2/100)/$J$1*O1</f>
        <v>335.19445312499994</v>
      </c>
      <c r="Q19" s="4"/>
      <c r="R19" s="3">
        <f t="shared" si="15"/>
        <v>167.73749999999998</v>
      </c>
      <c r="S19" s="3">
        <f t="shared" si="16"/>
        <v>284.09062499999999</v>
      </c>
      <c r="T19" s="3">
        <f t="shared" si="17"/>
        <v>378</v>
      </c>
      <c r="U19" s="3">
        <f t="shared" si="18"/>
        <v>472.5</v>
      </c>
      <c r="V19" s="3">
        <f t="shared" si="19"/>
        <v>555.1875</v>
      </c>
      <c r="W19" s="26">
        <f t="shared" si="20"/>
        <v>472.5</v>
      </c>
    </row>
    <row r="20" spans="1:25" x14ac:dyDescent="0.3">
      <c r="A20" s="40"/>
      <c r="B20" s="43"/>
      <c r="C20" s="43"/>
      <c r="D20" s="44"/>
      <c r="E20" s="43"/>
      <c r="F20" s="43"/>
      <c r="G20" s="44"/>
      <c r="H20" s="45"/>
      <c r="I20" s="45"/>
      <c r="J20" s="44"/>
      <c r="K20" s="45"/>
      <c r="L20" s="45"/>
      <c r="M20" s="44"/>
      <c r="N20" s="46"/>
      <c r="O20" s="46"/>
      <c r="P20" s="44"/>
      <c r="Q20" s="4"/>
      <c r="R20" s="3"/>
      <c r="S20" s="3"/>
      <c r="T20" s="3"/>
      <c r="U20" s="3"/>
      <c r="V20" s="3"/>
      <c r="W20" s="29"/>
    </row>
    <row r="21" spans="1:25" x14ac:dyDescent="0.3">
      <c r="A21" s="40"/>
      <c r="B21" s="43"/>
      <c r="C21" s="43"/>
      <c r="D21" s="44"/>
      <c r="E21" s="43"/>
      <c r="F21" s="43"/>
      <c r="G21" s="44"/>
      <c r="H21" s="45"/>
      <c r="I21" s="45"/>
      <c r="J21" s="44"/>
      <c r="K21" s="45"/>
      <c r="L21" s="45"/>
      <c r="M21" s="44"/>
      <c r="N21" s="46"/>
      <c r="O21" s="46"/>
      <c r="P21" s="44"/>
      <c r="Q21" s="4"/>
      <c r="R21" s="3"/>
      <c r="S21" s="3"/>
      <c r="T21" s="3"/>
      <c r="U21" s="3"/>
      <c r="V21" s="3"/>
      <c r="W21" s="29"/>
    </row>
    <row r="22" spans="1:25" x14ac:dyDescent="0.3">
      <c r="A22" s="40"/>
      <c r="B22" s="43"/>
      <c r="C22" s="43"/>
      <c r="D22" s="44"/>
      <c r="E22" s="43"/>
      <c r="F22" s="43"/>
      <c r="G22" s="44"/>
      <c r="H22" s="45"/>
      <c r="I22" s="45"/>
      <c r="J22" s="44"/>
      <c r="K22" s="45"/>
      <c r="L22" s="45"/>
      <c r="M22" s="44"/>
      <c r="N22" s="46"/>
      <c r="O22" s="46"/>
      <c r="P22" s="44"/>
      <c r="Q22" s="4"/>
      <c r="R22" s="3"/>
      <c r="S22" s="3"/>
      <c r="T22" s="3"/>
      <c r="U22" s="3"/>
      <c r="V22" s="3"/>
      <c r="W22" s="29"/>
    </row>
    <row r="23" spans="1:25" x14ac:dyDescent="0.3">
      <c r="A23" s="40"/>
      <c r="B23" s="43"/>
      <c r="C23" s="43"/>
      <c r="D23" s="44"/>
      <c r="E23" s="43"/>
      <c r="F23" s="43"/>
      <c r="G23" s="44"/>
      <c r="H23" s="45"/>
      <c r="I23" s="45"/>
      <c r="J23" s="44"/>
      <c r="K23" s="45"/>
      <c r="L23" s="45"/>
      <c r="M23" s="44"/>
      <c r="N23" s="46"/>
      <c r="O23" s="46"/>
      <c r="P23" s="44"/>
      <c r="Q23" s="4"/>
      <c r="R23" s="3"/>
      <c r="S23" s="3"/>
      <c r="T23" s="3"/>
      <c r="U23" s="3"/>
      <c r="V23" s="3"/>
      <c r="W23" s="29"/>
    </row>
    <row r="24" spans="1:25" x14ac:dyDescent="0.3">
      <c r="A24" s="40"/>
      <c r="B24" s="43"/>
      <c r="C24" s="43"/>
      <c r="D24" s="44"/>
      <c r="E24" s="43"/>
      <c r="F24" s="43"/>
      <c r="G24" s="44"/>
      <c r="H24" s="45"/>
      <c r="I24" s="45"/>
      <c r="J24" s="44"/>
      <c r="K24" s="45"/>
      <c r="L24" s="45"/>
      <c r="M24" s="44"/>
      <c r="N24" s="46"/>
      <c r="O24" s="46"/>
      <c r="P24" s="44"/>
      <c r="Q24" s="4"/>
      <c r="R24" s="3"/>
      <c r="S24" s="3"/>
      <c r="T24" s="3"/>
      <c r="U24" s="3"/>
      <c r="V24" s="3"/>
      <c r="W24" s="29"/>
    </row>
    <row r="25" spans="1:25" x14ac:dyDescent="0.3">
      <c r="A25" s="40"/>
      <c r="B25" s="43"/>
      <c r="C25" s="43"/>
      <c r="D25" s="44"/>
      <c r="E25" s="43"/>
      <c r="F25" s="43"/>
      <c r="G25" s="44"/>
      <c r="H25" s="45"/>
      <c r="I25" s="45"/>
      <c r="J25" s="44"/>
      <c r="K25" s="45"/>
      <c r="L25" s="45"/>
      <c r="M25" s="44"/>
      <c r="N25" s="46"/>
      <c r="O25" s="46"/>
      <c r="P25" s="44"/>
      <c r="Q25" s="4"/>
      <c r="R25" s="3"/>
      <c r="S25" s="3"/>
      <c r="T25" s="3"/>
      <c r="U25" s="3"/>
      <c r="V25" s="3"/>
      <c r="W25" s="29"/>
    </row>
    <row r="26" spans="1:25" x14ac:dyDescent="0.3">
      <c r="A26" s="40"/>
      <c r="B26" s="43"/>
      <c r="C26" s="43"/>
      <c r="D26" s="44"/>
      <c r="E26" s="43"/>
      <c r="F26" s="43"/>
      <c r="G26" s="44"/>
      <c r="H26" s="45"/>
      <c r="I26" s="45"/>
      <c r="J26" s="44"/>
      <c r="K26" s="45"/>
      <c r="L26" s="45"/>
      <c r="M26" s="44"/>
      <c r="N26" s="46"/>
      <c r="O26" s="46"/>
      <c r="P26" s="44"/>
      <c r="Q26" s="4"/>
      <c r="R26" s="3"/>
      <c r="S26" s="3"/>
      <c r="T26" s="3"/>
      <c r="U26" s="3"/>
      <c r="V26" s="3"/>
      <c r="W26" s="29"/>
    </row>
    <row r="27" spans="1:25" x14ac:dyDescent="0.3">
      <c r="A27" s="40"/>
      <c r="B27" s="43"/>
      <c r="C27" s="43"/>
      <c r="D27" s="44"/>
      <c r="E27" s="43"/>
      <c r="F27" s="43"/>
      <c r="G27" s="44"/>
      <c r="H27" s="45"/>
      <c r="I27" s="45"/>
      <c r="J27" s="44"/>
      <c r="K27" s="45"/>
      <c r="L27" s="45"/>
      <c r="M27" s="44"/>
      <c r="N27" s="46"/>
      <c r="O27" s="46"/>
      <c r="P27" s="44"/>
      <c r="Q27" s="4"/>
      <c r="R27" s="3"/>
      <c r="S27" s="3"/>
      <c r="T27" s="3"/>
      <c r="U27" s="3"/>
      <c r="V27" s="3"/>
      <c r="W27" s="29"/>
    </row>
    <row r="28" spans="1:25" x14ac:dyDescent="0.3">
      <c r="A28" s="40"/>
      <c r="B28" s="43"/>
      <c r="C28" s="43"/>
      <c r="D28" s="44"/>
      <c r="E28" s="43"/>
      <c r="F28" s="43"/>
      <c r="G28" s="44"/>
      <c r="H28" s="45"/>
      <c r="I28" s="45"/>
      <c r="J28" s="44"/>
      <c r="K28" s="45"/>
      <c r="L28" s="45"/>
      <c r="M28" s="44"/>
      <c r="N28" s="46"/>
      <c r="O28" s="46"/>
      <c r="P28" s="44"/>
      <c r="Q28" s="4"/>
      <c r="R28" s="3"/>
      <c r="S28" s="3"/>
      <c r="T28" s="3"/>
      <c r="U28" s="3"/>
      <c r="V28" s="3"/>
      <c r="W28" s="29"/>
    </row>
    <row r="29" spans="1:25" ht="15.75" customHeight="1" x14ac:dyDescent="0.3">
      <c r="A29" s="10"/>
      <c r="B29" s="11"/>
      <c r="C29" s="1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 t="s">
        <v>5</v>
      </c>
      <c r="Q29" s="4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8" t="s">
        <v>5</v>
      </c>
    </row>
    <row r="30" spans="1:25" x14ac:dyDescent="0.3">
      <c r="A30" s="12" t="s">
        <v>21</v>
      </c>
      <c r="B30" s="13"/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9" t="s">
        <v>5</v>
      </c>
      <c r="Q30" s="4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7"/>
    </row>
    <row r="31" spans="1:25" x14ac:dyDescent="0.3">
      <c r="A31" s="40" t="s">
        <v>54</v>
      </c>
      <c r="B31" s="43">
        <f>VALUE(D31*100/$K$3)</f>
        <v>223.65</v>
      </c>
      <c r="C31" s="43">
        <f>VALUE(D31*$K$2/$K$3)</f>
        <v>11.182499999999999</v>
      </c>
      <c r="D31" s="65">
        <f t="shared" ref="D31:D36" si="21">(R31+R31*$K$2/100)/$J$1</f>
        <v>234.83249999999998</v>
      </c>
      <c r="E31" s="47">
        <f>VALUE(G31*100/$K$3)</f>
        <v>380.69226190476184</v>
      </c>
      <c r="F31" s="47">
        <f>VALUE(G31*$K$2/$K$3)</f>
        <v>19.034613095238093</v>
      </c>
      <c r="G31" s="44">
        <f>(S31+S31*$K$2/100)/$J$1+2</f>
        <v>399.72687499999995</v>
      </c>
      <c r="H31" s="43">
        <f>VALUE(J31*100/$K$3)</f>
        <v>504.95238095238102</v>
      </c>
      <c r="I31" s="43">
        <f>VALUE(J31*$K$2/$K$3)</f>
        <v>25.247619047619047</v>
      </c>
      <c r="J31" s="44">
        <f>(T31+T31*$K$2/100)/$J$1+1</f>
        <v>530.20000000000005</v>
      </c>
      <c r="K31" s="46">
        <f>VALUE(M31*100/$K$3)</f>
        <v>632.85714285714289</v>
      </c>
      <c r="L31" s="46">
        <f>VALUE(M31*$K$2/$K$3)</f>
        <v>31.642857142857142</v>
      </c>
      <c r="M31" s="48">
        <f>(U31+U31*$K$2/100)/$J$1+3</f>
        <v>664.5</v>
      </c>
      <c r="N31" s="46">
        <f>VALUE(P31*100/$K$3)</f>
        <v>743.10714285714289</v>
      </c>
      <c r="O31" s="46">
        <f>VALUE(P31*$K$2/$K$3)</f>
        <v>37.155357142857142</v>
      </c>
      <c r="P31" s="44">
        <f>(V31+V31*$K$2/100)/$J$1+3</f>
        <v>780.26250000000005</v>
      </c>
      <c r="Q31" s="4"/>
      <c r="R31" s="3">
        <f>W31*$S$1</f>
        <v>223.64999999999998</v>
      </c>
      <c r="S31" s="3">
        <f>W31*$S$2</f>
        <v>378.78749999999997</v>
      </c>
      <c r="T31" s="3">
        <f>W31*$U$1</f>
        <v>504</v>
      </c>
      <c r="U31" s="3">
        <f>W31*$U$2</f>
        <v>630</v>
      </c>
      <c r="V31" s="3">
        <f>W31*$W$1</f>
        <v>740.25</v>
      </c>
      <c r="W31" s="26">
        <f>'Base Premium'!J32</f>
        <v>630</v>
      </c>
      <c r="Y31">
        <v>450</v>
      </c>
    </row>
    <row r="32" spans="1:25" ht="14.25" customHeight="1" x14ac:dyDescent="0.3">
      <c r="A32" s="40" t="s">
        <v>53</v>
      </c>
      <c r="B32" s="43">
        <f t="shared" ref="B32:B44" si="22">VALUE(D32*100/$K$3)</f>
        <v>223.65</v>
      </c>
      <c r="C32" s="43">
        <f t="shared" ref="C32:C44" si="23">VALUE(D32*$K$2/$K$3)</f>
        <v>11.182499999999999</v>
      </c>
      <c r="D32" s="65">
        <f t="shared" si="21"/>
        <v>234.83249999999998</v>
      </c>
      <c r="E32" s="47">
        <f t="shared" ref="E32:E44" si="24">VALUE(G32*100/$K$3)</f>
        <v>380.69226190476184</v>
      </c>
      <c r="F32" s="47">
        <f t="shared" ref="F32:F44" si="25">VALUE(G32*$K$2/$K$3)</f>
        <v>19.034613095238093</v>
      </c>
      <c r="G32" s="44">
        <f>(S32+S32*$K$2/100)/$J$1+2</f>
        <v>399.72687499999995</v>
      </c>
      <c r="H32" s="43">
        <f t="shared" ref="H32:H44" si="26">VALUE(J32*100/$K$3)</f>
        <v>504.95238095238102</v>
      </c>
      <c r="I32" s="43">
        <f t="shared" ref="I32:I44" si="27">VALUE(J32*$K$2/$K$3)</f>
        <v>25.247619047619047</v>
      </c>
      <c r="J32" s="44">
        <f>(T32+T32*$K$2/100)/$J$1+1</f>
        <v>530.20000000000005</v>
      </c>
      <c r="K32" s="46">
        <f t="shared" ref="K32:K44" si="28">VALUE(M32*100/$K$3)</f>
        <v>632.85714285714289</v>
      </c>
      <c r="L32" s="46">
        <f t="shared" ref="L32:L44" si="29">VALUE(M32*$K$2/$K$3)</f>
        <v>31.642857142857142</v>
      </c>
      <c r="M32" s="48">
        <f>(U32+U32*$K$2/100)/$J$1+3</f>
        <v>664.5</v>
      </c>
      <c r="N32" s="46">
        <f t="shared" ref="N32:N44" si="30">VALUE(P32*100/$K$3)</f>
        <v>743.10714285714289</v>
      </c>
      <c r="O32" s="46">
        <f t="shared" ref="O32:O44" si="31">VALUE(P32*$K$2/$K$3)</f>
        <v>37.155357142857142</v>
      </c>
      <c r="P32" s="44">
        <f>(V32+V32*$K$2/100)/$J$1+3</f>
        <v>780.26250000000005</v>
      </c>
      <c r="Q32" s="4"/>
      <c r="R32" s="3">
        <f t="shared" ref="R32:R44" si="32">W32*$S$1</f>
        <v>223.64999999999998</v>
      </c>
      <c r="S32" s="3">
        <f t="shared" ref="S32:S44" si="33">W32*$S$2</f>
        <v>378.78749999999997</v>
      </c>
      <c r="T32" s="3">
        <f t="shared" ref="T32:T44" si="34">W32*$U$1</f>
        <v>504</v>
      </c>
      <c r="U32" s="3">
        <f t="shared" ref="U32:U44" si="35">W32*$U$2</f>
        <v>630</v>
      </c>
      <c r="V32" s="3">
        <f t="shared" ref="V32:V44" si="36">W32*$W$1</f>
        <v>740.25</v>
      </c>
      <c r="W32" s="26">
        <f>'Base Premium'!J32</f>
        <v>630</v>
      </c>
      <c r="Y32">
        <v>452</v>
      </c>
    </row>
    <row r="33" spans="1:25" x14ac:dyDescent="0.3">
      <c r="A33" s="40" t="s">
        <v>59</v>
      </c>
      <c r="B33" s="43">
        <f t="shared" si="22"/>
        <v>342.66374999999999</v>
      </c>
      <c r="C33" s="43">
        <f t="shared" si="23"/>
        <v>17.133187500000002</v>
      </c>
      <c r="D33" s="44">
        <f t="shared" si="21"/>
        <v>359.79693750000001</v>
      </c>
      <c r="E33" s="47">
        <f t="shared" si="24"/>
        <v>581.30894345238096</v>
      </c>
      <c r="F33" s="47">
        <f t="shared" si="25"/>
        <v>29.065447172619052</v>
      </c>
      <c r="G33" s="44">
        <f>(S33+S33*$K$2/100)/$J$1+1</f>
        <v>610.37439062500005</v>
      </c>
      <c r="H33" s="43">
        <f t="shared" si="26"/>
        <v>776.00952380952378</v>
      </c>
      <c r="I33" s="43">
        <f t="shared" si="27"/>
        <v>38.800476190476189</v>
      </c>
      <c r="J33" s="44">
        <f>(T33+T33*$K$2/100)/$J$1+4</f>
        <v>814.81000000000006</v>
      </c>
      <c r="K33" s="46">
        <f t="shared" si="28"/>
        <v>966.20238095238096</v>
      </c>
      <c r="L33" s="46">
        <f t="shared" si="29"/>
        <v>48.310119047619047</v>
      </c>
      <c r="M33" s="48">
        <f>(U33+U33*$K$2/100)/$J$1+1</f>
        <v>1014.5125</v>
      </c>
      <c r="N33" s="46">
        <f t="shared" si="30"/>
        <v>1137.9782738095239</v>
      </c>
      <c r="O33" s="46">
        <f t="shared" si="31"/>
        <v>56.898913690476192</v>
      </c>
      <c r="P33" s="44">
        <f>(V33+V33*$K$2/100)/$J$1+4</f>
        <v>1194.8771875</v>
      </c>
      <c r="Q33" s="4"/>
      <c r="R33" s="3">
        <f t="shared" si="32"/>
        <v>342.66374999999999</v>
      </c>
      <c r="S33" s="3">
        <f t="shared" si="33"/>
        <v>580.3565625</v>
      </c>
      <c r="T33" s="3">
        <f t="shared" si="34"/>
        <v>772.2</v>
      </c>
      <c r="U33" s="3">
        <f t="shared" si="35"/>
        <v>965.25</v>
      </c>
      <c r="V33" s="3">
        <f t="shared" si="36"/>
        <v>1134.16875</v>
      </c>
      <c r="W33" s="80">
        <f>'Base Premium'!J33</f>
        <v>965.25</v>
      </c>
      <c r="Y33">
        <v>475</v>
      </c>
    </row>
    <row r="34" spans="1:25" ht="15" customHeight="1" x14ac:dyDescent="0.3">
      <c r="A34" s="40" t="s">
        <v>56</v>
      </c>
      <c r="B34" s="43">
        <f t="shared" si="22"/>
        <v>342.66374999999999</v>
      </c>
      <c r="C34" s="43">
        <f t="shared" si="23"/>
        <v>17.133187500000002</v>
      </c>
      <c r="D34" s="44">
        <f t="shared" si="21"/>
        <v>359.79693750000001</v>
      </c>
      <c r="E34" s="47">
        <f t="shared" si="24"/>
        <v>581.30894345238096</v>
      </c>
      <c r="F34" s="47">
        <f t="shared" si="25"/>
        <v>29.065447172619052</v>
      </c>
      <c r="G34" s="44">
        <f>(S34+S34*$K$2/100)/$J$1+1</f>
        <v>610.37439062500005</v>
      </c>
      <c r="H34" s="43">
        <f t="shared" si="26"/>
        <v>776.00952380952378</v>
      </c>
      <c r="I34" s="43">
        <f t="shared" si="27"/>
        <v>38.800476190476189</v>
      </c>
      <c r="J34" s="44">
        <f>(T34+T34*$K$2/100)/$J$1+4</f>
        <v>814.81000000000006</v>
      </c>
      <c r="K34" s="46">
        <f t="shared" si="28"/>
        <v>966.20238095238096</v>
      </c>
      <c r="L34" s="46">
        <f t="shared" si="29"/>
        <v>48.310119047619047</v>
      </c>
      <c r="M34" s="48">
        <f>(U34+U34*$K$2/100)/$J$1+1</f>
        <v>1014.5125</v>
      </c>
      <c r="N34" s="46">
        <f t="shared" si="30"/>
        <v>1137.9782738095239</v>
      </c>
      <c r="O34" s="46">
        <f t="shared" si="31"/>
        <v>56.898913690476192</v>
      </c>
      <c r="P34" s="44">
        <f>(V34+V34*$K$2/100)/$J$1+4</f>
        <v>1194.8771875</v>
      </c>
      <c r="Q34" s="4"/>
      <c r="R34" s="3">
        <f t="shared" si="32"/>
        <v>342.66374999999999</v>
      </c>
      <c r="S34" s="3">
        <f t="shared" si="33"/>
        <v>580.3565625</v>
      </c>
      <c r="T34" s="3">
        <f t="shared" si="34"/>
        <v>772.2</v>
      </c>
      <c r="U34" s="3">
        <f t="shared" si="35"/>
        <v>965.25</v>
      </c>
      <c r="V34" s="3">
        <f t="shared" si="36"/>
        <v>1134.16875</v>
      </c>
      <c r="W34" s="80">
        <f>'Base Premium'!J34</f>
        <v>965.25</v>
      </c>
      <c r="Y34">
        <v>480</v>
      </c>
    </row>
    <row r="35" spans="1:25" ht="14.25" customHeight="1" x14ac:dyDescent="0.3">
      <c r="A35" s="40" t="s">
        <v>60</v>
      </c>
      <c r="B35" s="43">
        <f t="shared" si="22"/>
        <v>380.73750000000001</v>
      </c>
      <c r="C35" s="43">
        <f t="shared" si="23"/>
        <v>19.036874999999998</v>
      </c>
      <c r="D35" s="81">
        <f t="shared" si="21"/>
        <v>399.77437499999996</v>
      </c>
      <c r="E35" s="47">
        <f t="shared" si="24"/>
        <v>647.69776785714271</v>
      </c>
      <c r="F35" s="47">
        <f t="shared" si="25"/>
        <v>32.384888392857135</v>
      </c>
      <c r="G35" s="44">
        <f>(S35+S35*$K$2/100)/$J$1+3</f>
        <v>680.0826562499999</v>
      </c>
      <c r="H35" s="43">
        <f t="shared" si="26"/>
        <v>861.80952380952385</v>
      </c>
      <c r="I35" s="43">
        <f t="shared" si="27"/>
        <v>43.090476190476188</v>
      </c>
      <c r="J35" s="44">
        <f>(T35+T35*$K$2/100)/$J$1+4</f>
        <v>904.9</v>
      </c>
      <c r="K35" s="46">
        <f t="shared" si="28"/>
        <v>1076.3095238095239</v>
      </c>
      <c r="L35" s="46">
        <f t="shared" si="29"/>
        <v>53.81547619047619</v>
      </c>
      <c r="M35" s="48">
        <f>(U35+U35*$K$2/100)/$J$1+4</f>
        <v>1130.125</v>
      </c>
      <c r="N35" s="46">
        <f t="shared" si="30"/>
        <v>1262.0922619047619</v>
      </c>
      <c r="O35" s="46">
        <f t="shared" si="31"/>
        <v>63.104613095238093</v>
      </c>
      <c r="P35" s="44">
        <f>(V35+V35*$K$2/100)/$J$1+2</f>
        <v>1325.1968750000001</v>
      </c>
      <c r="Q35" s="4"/>
      <c r="R35" s="3">
        <f t="shared" si="32"/>
        <v>380.73749999999995</v>
      </c>
      <c r="S35" s="3">
        <f t="shared" si="33"/>
        <v>644.84062499999993</v>
      </c>
      <c r="T35" s="3">
        <f t="shared" si="34"/>
        <v>858</v>
      </c>
      <c r="U35" s="3">
        <f t="shared" si="35"/>
        <v>1072.5</v>
      </c>
      <c r="V35" s="3">
        <f t="shared" si="36"/>
        <v>1260.1875</v>
      </c>
      <c r="W35" s="80">
        <f>'Base Premium'!J35</f>
        <v>1072.5</v>
      </c>
      <c r="Y35">
        <v>850</v>
      </c>
    </row>
    <row r="36" spans="1:25" x14ac:dyDescent="0.3">
      <c r="A36" s="40" t="s">
        <v>61</v>
      </c>
      <c r="B36" s="43">
        <f t="shared" si="22"/>
        <v>314.48917499999999</v>
      </c>
      <c r="C36" s="43">
        <f t="shared" si="23"/>
        <v>15.72445875</v>
      </c>
      <c r="D36" s="81">
        <f t="shared" si="21"/>
        <v>330.21363374999999</v>
      </c>
      <c r="E36" s="47">
        <f t="shared" si="24"/>
        <v>533.59073720238086</v>
      </c>
      <c r="F36" s="47">
        <f t="shared" si="25"/>
        <v>26.679536860119043</v>
      </c>
      <c r="G36" s="44">
        <f>(S36+S36*$K$2/100)/$J$1+1</f>
        <v>560.27027406249988</v>
      </c>
      <c r="H36" s="43">
        <f t="shared" si="26"/>
        <v>709.66038095238105</v>
      </c>
      <c r="I36" s="43">
        <f t="shared" si="27"/>
        <v>35.483019047619045</v>
      </c>
      <c r="J36" s="44">
        <f>(T36+T36*$K$2/100)/$J$1+1</f>
        <v>745.14340000000004</v>
      </c>
      <c r="K36" s="46">
        <f t="shared" si="28"/>
        <v>885.88499999999999</v>
      </c>
      <c r="L36" s="46">
        <f t="shared" si="29"/>
        <v>44.294249999999998</v>
      </c>
      <c r="M36" s="48">
        <f t="shared" ref="M36" si="37">(U36+U36*$K$2/100)/$J$1</f>
        <v>930.17925000000002</v>
      </c>
      <c r="N36" s="46">
        <f t="shared" si="30"/>
        <v>1042.8196369047619</v>
      </c>
      <c r="O36" s="46">
        <f t="shared" si="31"/>
        <v>52.140981845238088</v>
      </c>
      <c r="P36" s="44">
        <f>(V36+V36*$K$2/100)/$J$1+2</f>
        <v>1094.9606187499999</v>
      </c>
      <c r="Q36" s="4"/>
      <c r="R36" s="3">
        <f t="shared" si="32"/>
        <v>314.48917499999999</v>
      </c>
      <c r="S36" s="3">
        <f t="shared" si="33"/>
        <v>532.6383562499999</v>
      </c>
      <c r="T36" s="3">
        <f t="shared" si="34"/>
        <v>708.70800000000008</v>
      </c>
      <c r="U36" s="3">
        <f t="shared" si="35"/>
        <v>885.88499999999999</v>
      </c>
      <c r="V36" s="3">
        <f t="shared" si="36"/>
        <v>1040.9148749999999</v>
      </c>
      <c r="W36" s="26">
        <f>'Base Premium'!J36</f>
        <v>885.88499999999999</v>
      </c>
      <c r="Y36">
        <v>1000</v>
      </c>
    </row>
    <row r="37" spans="1:25" ht="15.75" customHeight="1" x14ac:dyDescent="0.3">
      <c r="A37" s="40" t="s">
        <v>57</v>
      </c>
      <c r="B37" s="43">
        <f t="shared" si="22"/>
        <v>299.66101190476189</v>
      </c>
      <c r="C37" s="43">
        <f t="shared" si="23"/>
        <v>14.983050595238094</v>
      </c>
      <c r="D37" s="81">
        <f>(R37+R37*$K$2/100)/$J$1+2</f>
        <v>314.64406249999996</v>
      </c>
      <c r="E37" s="47">
        <f t="shared" si="24"/>
        <v>504.29843749999992</v>
      </c>
      <c r="F37" s="47">
        <f t="shared" si="25"/>
        <v>25.214921874999995</v>
      </c>
      <c r="G37" s="44">
        <f>(S37+S37*$K$2/100)/$J$1</f>
        <v>529.51335937499994</v>
      </c>
      <c r="H37" s="43">
        <f t="shared" si="26"/>
        <v>671</v>
      </c>
      <c r="I37" s="43">
        <f t="shared" si="27"/>
        <v>33.549999999999997</v>
      </c>
      <c r="J37" s="44">
        <f>(T37+T37*$K$2/100)/$J$1</f>
        <v>704.55</v>
      </c>
      <c r="K37" s="46">
        <f t="shared" si="28"/>
        <v>842.55952380952385</v>
      </c>
      <c r="L37" s="46">
        <f t="shared" si="29"/>
        <v>42.12797619047619</v>
      </c>
      <c r="M37" s="48">
        <f>(U37+U37*$K$2/100)/$J$1+4</f>
        <v>884.6875</v>
      </c>
      <c r="N37" s="46">
        <f t="shared" si="30"/>
        <v>985.53125</v>
      </c>
      <c r="O37" s="46">
        <f t="shared" si="31"/>
        <v>49.276562499999997</v>
      </c>
      <c r="P37" s="44">
        <f t="shared" ref="P37:P41" si="38">(V37+V37*$K$2/100)/$J$1</f>
        <v>1034.8078125</v>
      </c>
      <c r="Q37" s="4"/>
      <c r="R37" s="3">
        <f t="shared" si="32"/>
        <v>297.75624999999997</v>
      </c>
      <c r="S37" s="3">
        <f t="shared" si="33"/>
        <v>504.29843749999998</v>
      </c>
      <c r="T37" s="3">
        <f t="shared" si="34"/>
        <v>671</v>
      </c>
      <c r="U37" s="3">
        <f t="shared" si="35"/>
        <v>838.75</v>
      </c>
      <c r="V37" s="3">
        <f t="shared" si="36"/>
        <v>985.53125</v>
      </c>
      <c r="W37" s="26">
        <f>'Base Premium'!J37</f>
        <v>838.75</v>
      </c>
      <c r="Y37">
        <v>525</v>
      </c>
    </row>
    <row r="38" spans="1:25" x14ac:dyDescent="0.3">
      <c r="A38" s="40" t="s">
        <v>58</v>
      </c>
      <c r="B38" s="43">
        <f t="shared" si="22"/>
        <v>299.66101190476189</v>
      </c>
      <c r="C38" s="43">
        <f t="shared" si="23"/>
        <v>14.983050595238094</v>
      </c>
      <c r="D38" s="81">
        <f>(R38+R38*$K$2/100)/$J$1+2</f>
        <v>314.64406249999996</v>
      </c>
      <c r="E38" s="47">
        <f t="shared" si="24"/>
        <v>504.29843749999992</v>
      </c>
      <c r="F38" s="47">
        <f t="shared" si="25"/>
        <v>25.214921874999995</v>
      </c>
      <c r="G38" s="44">
        <f>(S38+S38*$K$2/100)/$J$1</f>
        <v>529.51335937499994</v>
      </c>
      <c r="H38" s="43">
        <f t="shared" si="26"/>
        <v>671</v>
      </c>
      <c r="I38" s="43">
        <f t="shared" si="27"/>
        <v>33.549999999999997</v>
      </c>
      <c r="J38" s="44">
        <f>(T38+T38*$K$2/100)/$J$1</f>
        <v>704.55</v>
      </c>
      <c r="K38" s="46">
        <f t="shared" si="28"/>
        <v>842.55952380952385</v>
      </c>
      <c r="L38" s="46">
        <f t="shared" si="29"/>
        <v>42.12797619047619</v>
      </c>
      <c r="M38" s="48">
        <f>(U38+U38*$K$2/100)/$J$1+4</f>
        <v>884.6875</v>
      </c>
      <c r="N38" s="46">
        <f t="shared" si="30"/>
        <v>985.53125</v>
      </c>
      <c r="O38" s="46">
        <f t="shared" si="31"/>
        <v>49.276562499999997</v>
      </c>
      <c r="P38" s="44">
        <f t="shared" si="38"/>
        <v>1034.8078125</v>
      </c>
      <c r="Q38" s="4"/>
      <c r="R38" s="3">
        <f t="shared" si="32"/>
        <v>297.75624999999997</v>
      </c>
      <c r="S38" s="3">
        <f t="shared" si="33"/>
        <v>504.29843749999998</v>
      </c>
      <c r="T38" s="3">
        <f t="shared" si="34"/>
        <v>671</v>
      </c>
      <c r="U38" s="3">
        <f t="shared" si="35"/>
        <v>838.75</v>
      </c>
      <c r="V38" s="3">
        <f t="shared" si="36"/>
        <v>985.53125</v>
      </c>
      <c r="W38" s="26">
        <f>'Base Premium'!J38</f>
        <v>838.75</v>
      </c>
      <c r="Y38">
        <v>550</v>
      </c>
    </row>
    <row r="39" spans="1:25" x14ac:dyDescent="0.3">
      <c r="A39" s="40" t="s">
        <v>55</v>
      </c>
      <c r="B39" s="43">
        <f t="shared" si="22"/>
        <v>223.65</v>
      </c>
      <c r="C39" s="43">
        <f t="shared" si="23"/>
        <v>11.182499999999999</v>
      </c>
      <c r="D39" s="81">
        <f>(R39+R39*$K$2/100)/$J$1</f>
        <v>234.83249999999998</v>
      </c>
      <c r="E39" s="47">
        <f t="shared" si="24"/>
        <v>380.69226190476184</v>
      </c>
      <c r="F39" s="47">
        <f t="shared" si="25"/>
        <v>19.034613095238093</v>
      </c>
      <c r="G39" s="44">
        <f>(S39+S39*$K$2/100)/$J$1+2</f>
        <v>399.72687499999995</v>
      </c>
      <c r="H39" s="43">
        <f t="shared" si="26"/>
        <v>504.95238095238102</v>
      </c>
      <c r="I39" s="43">
        <f t="shared" si="27"/>
        <v>25.247619047619047</v>
      </c>
      <c r="J39" s="44">
        <f>(T39+T39*$K$2/100)/$J$1+1</f>
        <v>530.20000000000005</v>
      </c>
      <c r="K39" s="46">
        <f t="shared" si="28"/>
        <v>632.85714285714289</v>
      </c>
      <c r="L39" s="46">
        <f t="shared" si="29"/>
        <v>31.642857142857142</v>
      </c>
      <c r="M39" s="48">
        <f>(U39+U39*$K$2/100)/$J$1+3</f>
        <v>664.5</v>
      </c>
      <c r="N39" s="46">
        <f t="shared" si="30"/>
        <v>743.10714285714289</v>
      </c>
      <c r="O39" s="46">
        <f t="shared" si="31"/>
        <v>37.155357142857142</v>
      </c>
      <c r="P39" s="44">
        <f>(V39+V39*$K$2/100)/$J$1+3</f>
        <v>780.26250000000005</v>
      </c>
      <c r="Q39" s="4"/>
      <c r="R39" s="3">
        <f t="shared" si="32"/>
        <v>223.64999999999998</v>
      </c>
      <c r="S39" s="3">
        <f t="shared" si="33"/>
        <v>378.78749999999997</v>
      </c>
      <c r="T39" s="3">
        <f t="shared" si="34"/>
        <v>504</v>
      </c>
      <c r="U39" s="3">
        <f t="shared" si="35"/>
        <v>630</v>
      </c>
      <c r="V39" s="3">
        <f t="shared" si="36"/>
        <v>740.25</v>
      </c>
      <c r="W39" s="26">
        <f>'Base Premium'!J39</f>
        <v>630</v>
      </c>
      <c r="Y39">
        <v>540</v>
      </c>
    </row>
    <row r="40" spans="1:25" x14ac:dyDescent="0.3">
      <c r="A40" s="40" t="s">
        <v>24</v>
      </c>
      <c r="B40" s="43">
        <f t="shared" si="22"/>
        <v>276.20714285714286</v>
      </c>
      <c r="C40" s="43">
        <f t="shared" si="23"/>
        <v>13.810357142857141</v>
      </c>
      <c r="D40" s="44">
        <f>(R40+R40*$K$2/100)/$J$1+3</f>
        <v>290.01749999999998</v>
      </c>
      <c r="E40" s="47">
        <f t="shared" si="24"/>
        <v>466.77202380952383</v>
      </c>
      <c r="F40" s="47">
        <f t="shared" si="25"/>
        <v>23.33860119047619</v>
      </c>
      <c r="G40" s="44">
        <f>(S40+S40*$K$2/100)/$J$1+4</f>
        <v>490.11062499999997</v>
      </c>
      <c r="H40" s="43">
        <f t="shared" si="26"/>
        <v>618.85714285714278</v>
      </c>
      <c r="I40" s="43">
        <f t="shared" si="27"/>
        <v>30.942857142857143</v>
      </c>
      <c r="J40" s="44">
        <f>(T40+T40*$K$2/100)/$J$1+3</f>
        <v>649.79999999999995</v>
      </c>
      <c r="K40" s="46">
        <f t="shared" si="28"/>
        <v>770.95238095238096</v>
      </c>
      <c r="L40" s="46">
        <f t="shared" si="29"/>
        <v>38.547619047619051</v>
      </c>
      <c r="M40" s="48">
        <f>(U40+U40*$K$2/100)/$J$1+1</f>
        <v>809.5</v>
      </c>
      <c r="N40" s="46">
        <f t="shared" si="30"/>
        <v>904.75</v>
      </c>
      <c r="O40" s="46">
        <f t="shared" si="31"/>
        <v>45.237499999999997</v>
      </c>
      <c r="P40" s="44">
        <f t="shared" si="38"/>
        <v>949.98749999999995</v>
      </c>
      <c r="Q40" s="4"/>
      <c r="R40" s="3">
        <f t="shared" si="32"/>
        <v>273.34999999999997</v>
      </c>
      <c r="S40" s="3">
        <f t="shared" si="33"/>
        <v>462.96249999999998</v>
      </c>
      <c r="T40" s="3">
        <f t="shared" si="34"/>
        <v>616</v>
      </c>
      <c r="U40" s="3">
        <f t="shared" si="35"/>
        <v>770</v>
      </c>
      <c r="V40" s="3">
        <f t="shared" si="36"/>
        <v>904.75</v>
      </c>
      <c r="W40" s="26">
        <f>'Base Premium'!J40</f>
        <v>770</v>
      </c>
      <c r="Y40">
        <v>400</v>
      </c>
    </row>
    <row r="41" spans="1:25" x14ac:dyDescent="0.3">
      <c r="A41" s="40" t="s">
        <v>25</v>
      </c>
      <c r="B41" s="43">
        <f t="shared" si="22"/>
        <v>276.20714285714286</v>
      </c>
      <c r="C41" s="43">
        <f t="shared" si="23"/>
        <v>13.810357142857141</v>
      </c>
      <c r="D41" s="44">
        <f>(R41+R41*$K$2/100)/$J$1+3</f>
        <v>290.01749999999998</v>
      </c>
      <c r="E41" s="47">
        <f t="shared" si="24"/>
        <v>466.77202380952383</v>
      </c>
      <c r="F41" s="47">
        <f t="shared" si="25"/>
        <v>23.33860119047619</v>
      </c>
      <c r="G41" s="44">
        <f>(S41+S41*$K$2/100)/$J$1+4</f>
        <v>490.11062499999997</v>
      </c>
      <c r="H41" s="43">
        <f t="shared" si="26"/>
        <v>618.85714285714278</v>
      </c>
      <c r="I41" s="43">
        <f t="shared" si="27"/>
        <v>30.942857142857143</v>
      </c>
      <c r="J41" s="44">
        <f>(T41+T41*$K$2/100)/$J$1+3</f>
        <v>649.79999999999995</v>
      </c>
      <c r="K41" s="46">
        <f t="shared" si="28"/>
        <v>770.95238095238096</v>
      </c>
      <c r="L41" s="46">
        <f t="shared" si="29"/>
        <v>38.547619047619051</v>
      </c>
      <c r="M41" s="48">
        <f>(U41+U41*$K$2/100)/$J$1+1</f>
        <v>809.5</v>
      </c>
      <c r="N41" s="46">
        <f t="shared" si="30"/>
        <v>904.75</v>
      </c>
      <c r="O41" s="46">
        <f t="shared" si="31"/>
        <v>45.237499999999997</v>
      </c>
      <c r="P41" s="44">
        <f t="shared" si="38"/>
        <v>949.98749999999995</v>
      </c>
      <c r="Q41" s="4"/>
      <c r="R41" s="3">
        <f t="shared" si="32"/>
        <v>273.34999999999997</v>
      </c>
      <c r="S41" s="3">
        <f t="shared" si="33"/>
        <v>462.96249999999998</v>
      </c>
      <c r="T41" s="3">
        <f t="shared" si="34"/>
        <v>616</v>
      </c>
      <c r="U41" s="3">
        <f t="shared" si="35"/>
        <v>770</v>
      </c>
      <c r="V41" s="3">
        <f t="shared" si="36"/>
        <v>904.75</v>
      </c>
      <c r="W41" s="26">
        <f>'Base Premium'!J41</f>
        <v>770</v>
      </c>
      <c r="Y41">
        <v>300</v>
      </c>
    </row>
    <row r="42" spans="1:25" x14ac:dyDescent="0.3">
      <c r="A42" s="40" t="s">
        <v>26</v>
      </c>
      <c r="B42" s="43">
        <f t="shared" si="22"/>
        <v>223.65</v>
      </c>
      <c r="C42" s="43">
        <f t="shared" si="23"/>
        <v>11.182499999999999</v>
      </c>
      <c r="D42" s="44">
        <f>(R42+R42*$K$2/100)/$J$1</f>
        <v>234.83249999999998</v>
      </c>
      <c r="E42" s="47">
        <f t="shared" si="24"/>
        <v>380.69226190476184</v>
      </c>
      <c r="F42" s="47">
        <f t="shared" si="25"/>
        <v>19.034613095238093</v>
      </c>
      <c r="G42" s="44">
        <f>(S42+S42*$K$2/100)/$J$1+2</f>
        <v>399.72687499999995</v>
      </c>
      <c r="H42" s="43">
        <f t="shared" si="26"/>
        <v>504.95238095238102</v>
      </c>
      <c r="I42" s="43">
        <f t="shared" si="27"/>
        <v>25.247619047619047</v>
      </c>
      <c r="J42" s="44">
        <f>(T42+T42*$K$2/100)/$J$1+1</f>
        <v>530.20000000000005</v>
      </c>
      <c r="K42" s="46">
        <f t="shared" si="28"/>
        <v>632.85714285714289</v>
      </c>
      <c r="L42" s="46">
        <f t="shared" si="29"/>
        <v>31.642857142857142</v>
      </c>
      <c r="M42" s="48">
        <f>(U42+U42*$K$2/100)/$J$1+3</f>
        <v>664.5</v>
      </c>
      <c r="N42" s="46">
        <f t="shared" si="30"/>
        <v>743.10714285714289</v>
      </c>
      <c r="O42" s="46">
        <f t="shared" si="31"/>
        <v>37.155357142857142</v>
      </c>
      <c r="P42" s="44">
        <f>(V42+V42*$K$2/100)/$J$1+3</f>
        <v>780.26250000000005</v>
      </c>
      <c r="Q42" s="4"/>
      <c r="R42" s="3">
        <f t="shared" si="32"/>
        <v>223.64999999999998</v>
      </c>
      <c r="S42" s="3">
        <f t="shared" si="33"/>
        <v>378.78749999999997</v>
      </c>
      <c r="T42" s="3">
        <f t="shared" si="34"/>
        <v>504</v>
      </c>
      <c r="U42" s="3">
        <f t="shared" si="35"/>
        <v>630</v>
      </c>
      <c r="V42" s="3">
        <f t="shared" si="36"/>
        <v>740.25</v>
      </c>
      <c r="W42" s="26">
        <f>'Base Premium'!J42</f>
        <v>630</v>
      </c>
      <c r="Y42">
        <v>225</v>
      </c>
    </row>
    <row r="43" spans="1:25" x14ac:dyDescent="0.3">
      <c r="A43" s="40" t="s">
        <v>37</v>
      </c>
      <c r="B43" s="43">
        <f t="shared" si="22"/>
        <v>128.59875</v>
      </c>
      <c r="C43" s="43">
        <f t="shared" si="23"/>
        <v>6.4299374999999985</v>
      </c>
      <c r="D43" s="82">
        <f>((R43+R43*$K$2/100)/$J$1)*$O$1</f>
        <v>135.02868749999999</v>
      </c>
      <c r="E43" s="47">
        <f t="shared" si="24"/>
        <v>218.75519345238089</v>
      </c>
      <c r="F43" s="47">
        <f t="shared" si="25"/>
        <v>10.937759672619045</v>
      </c>
      <c r="G43" s="44">
        <f>((S43+S43*$K$2/100)/$J$1)*$O$1+1</f>
        <v>229.69295312499995</v>
      </c>
      <c r="H43" s="43">
        <f t="shared" si="26"/>
        <v>290.75238095238097</v>
      </c>
      <c r="I43" s="43">
        <f t="shared" si="27"/>
        <v>14.537619047619048</v>
      </c>
      <c r="J43" s="44">
        <f>((T43+T43*$K$2/100)/$J$1)*$O$1+1</f>
        <v>305.29000000000002</v>
      </c>
      <c r="K43" s="46">
        <f t="shared" si="28"/>
        <v>362.24999999999994</v>
      </c>
      <c r="L43" s="46">
        <f t="shared" si="29"/>
        <v>18.112499999999997</v>
      </c>
      <c r="M43" s="48">
        <f>((U43+U43*$K$2/100)/$J$1)*$O$1</f>
        <v>380.36249999999995</v>
      </c>
      <c r="N43" s="46">
        <f t="shared" si="30"/>
        <v>428.50089285714284</v>
      </c>
      <c r="O43" s="46">
        <f t="shared" si="31"/>
        <v>21.425044642857141</v>
      </c>
      <c r="P43" s="44">
        <f>((V43+V43*$K$2/100)/$J$1)*$O$1+3</f>
        <v>449.92593749999997</v>
      </c>
      <c r="R43" s="3">
        <f t="shared" si="32"/>
        <v>223.64999999999998</v>
      </c>
      <c r="S43" s="3">
        <f t="shared" si="33"/>
        <v>378.78749999999997</v>
      </c>
      <c r="T43" s="3">
        <f t="shared" si="34"/>
        <v>504</v>
      </c>
      <c r="U43" s="3">
        <f t="shared" si="35"/>
        <v>630</v>
      </c>
      <c r="V43" s="3">
        <f t="shared" si="36"/>
        <v>740.25</v>
      </c>
      <c r="W43" s="26">
        <f>'Base Premium'!J44</f>
        <v>630</v>
      </c>
      <c r="Y43">
        <v>400</v>
      </c>
    </row>
    <row r="44" spans="1:25" x14ac:dyDescent="0.3">
      <c r="A44" s="40" t="s">
        <v>62</v>
      </c>
      <c r="B44" s="43">
        <f t="shared" si="22"/>
        <v>128.59875</v>
      </c>
      <c r="C44" s="43">
        <f t="shared" si="23"/>
        <v>6.4299374999999985</v>
      </c>
      <c r="D44" s="82">
        <f>((R44+R44*$K$2/100)/$J$1)*$O$1</f>
        <v>135.02868749999999</v>
      </c>
      <c r="E44" s="47">
        <f t="shared" si="24"/>
        <v>218.75519345238089</v>
      </c>
      <c r="F44" s="47">
        <f t="shared" si="25"/>
        <v>10.937759672619045</v>
      </c>
      <c r="G44" s="44">
        <f>((S44+S44*$K$2/100)/$J$1)*$O$1+1</f>
        <v>229.69295312499995</v>
      </c>
      <c r="H44" s="43">
        <f t="shared" si="26"/>
        <v>290.75238095238097</v>
      </c>
      <c r="I44" s="43">
        <f t="shared" si="27"/>
        <v>14.537619047619048</v>
      </c>
      <c r="J44" s="44">
        <f>((T44+T44*$K$2/100)/$J$1)*$O$1+1</f>
        <v>305.29000000000002</v>
      </c>
      <c r="K44" s="46">
        <f t="shared" si="28"/>
        <v>362.24999999999994</v>
      </c>
      <c r="L44" s="46">
        <f t="shared" si="29"/>
        <v>18.112499999999997</v>
      </c>
      <c r="M44" s="48">
        <f>((U44+U44*$K$2/100)/$J$1)*$O$1</f>
        <v>380.36249999999995</v>
      </c>
      <c r="N44" s="46">
        <f t="shared" si="30"/>
        <v>428.50089285714284</v>
      </c>
      <c r="O44" s="46">
        <f t="shared" si="31"/>
        <v>21.425044642857141</v>
      </c>
      <c r="P44" s="44">
        <f>((V44+V44*$K$2/100)/$J$1)*$O$1+3</f>
        <v>449.92593749999997</v>
      </c>
      <c r="R44" s="3">
        <f t="shared" si="32"/>
        <v>223.64999999999998</v>
      </c>
      <c r="S44" s="3">
        <f t="shared" si="33"/>
        <v>378.78749999999997</v>
      </c>
      <c r="T44" s="3">
        <f t="shared" si="34"/>
        <v>504</v>
      </c>
      <c r="U44" s="3">
        <f t="shared" si="35"/>
        <v>630</v>
      </c>
      <c r="V44" s="3">
        <f t="shared" si="36"/>
        <v>740.25</v>
      </c>
      <c r="W44" s="26">
        <f>'Base Premium'!J44</f>
        <v>630</v>
      </c>
      <c r="Y44">
        <v>400</v>
      </c>
    </row>
    <row r="45" spans="1:25" x14ac:dyDescent="0.3">
      <c r="A45" s="40"/>
      <c r="B45" s="43"/>
      <c r="C45" s="43"/>
      <c r="D45" s="44"/>
      <c r="E45" s="43"/>
      <c r="F45" s="43"/>
      <c r="G45" s="44"/>
      <c r="H45" s="45"/>
      <c r="I45" s="45"/>
      <c r="J45" s="44"/>
      <c r="K45" s="45"/>
      <c r="L45" s="45"/>
      <c r="M45" s="44"/>
      <c r="N45" s="46"/>
      <c r="O45" s="46"/>
      <c r="P45" s="44"/>
      <c r="Q45" s="4"/>
      <c r="R45" s="3"/>
      <c r="S45" s="3"/>
      <c r="T45" s="3"/>
      <c r="U45" s="3"/>
      <c r="V45" s="3"/>
      <c r="W45" s="29"/>
    </row>
    <row r="46" spans="1:25" x14ac:dyDescent="0.3">
      <c r="A46" s="40"/>
      <c r="B46" s="43"/>
      <c r="C46" s="43"/>
      <c r="D46" s="44"/>
      <c r="E46" s="43"/>
      <c r="F46" s="43"/>
      <c r="G46" s="44"/>
      <c r="H46" s="45"/>
      <c r="I46" s="45"/>
      <c r="J46" s="44"/>
      <c r="K46" s="45"/>
      <c r="L46" s="45"/>
      <c r="M46" s="44"/>
      <c r="N46" s="46"/>
      <c r="O46" s="46"/>
      <c r="P46" s="44"/>
      <c r="Q46" s="4"/>
      <c r="R46" s="3"/>
      <c r="S46" s="3"/>
      <c r="T46" s="3"/>
      <c r="U46" s="3"/>
      <c r="V46" s="3"/>
      <c r="W46" s="29"/>
    </row>
    <row r="47" spans="1:25" x14ac:dyDescent="0.3">
      <c r="A47" s="40"/>
      <c r="B47" s="43"/>
      <c r="C47" s="43"/>
      <c r="D47" s="44"/>
      <c r="E47" s="43"/>
      <c r="F47" s="43"/>
      <c r="G47" s="44"/>
      <c r="H47" s="45"/>
      <c r="I47" s="45"/>
      <c r="J47" s="44"/>
      <c r="K47" s="45"/>
      <c r="L47" s="45"/>
      <c r="M47" s="44"/>
      <c r="N47" s="46"/>
      <c r="O47" s="46"/>
      <c r="P47" s="44"/>
      <c r="Q47" s="4"/>
      <c r="R47" s="3"/>
      <c r="S47" s="3"/>
      <c r="T47" s="3"/>
      <c r="U47" s="3"/>
      <c r="V47" s="3"/>
      <c r="W47" s="29"/>
    </row>
    <row r="48" spans="1:25" x14ac:dyDescent="0.3">
      <c r="A48" s="40"/>
      <c r="B48" s="43"/>
      <c r="C48" s="43"/>
      <c r="D48" s="44"/>
      <c r="E48" s="43"/>
      <c r="F48" s="43"/>
      <c r="G48" s="44"/>
      <c r="H48" s="45"/>
      <c r="I48" s="45"/>
      <c r="J48" s="44"/>
      <c r="K48" s="45"/>
      <c r="L48" s="45"/>
      <c r="M48" s="44"/>
      <c r="N48" s="46"/>
      <c r="O48" s="46"/>
      <c r="P48" s="44"/>
      <c r="Q48" s="4"/>
      <c r="R48" s="3"/>
      <c r="S48" s="3"/>
      <c r="T48" s="3"/>
      <c r="U48" s="3"/>
      <c r="V48" s="3"/>
      <c r="W48" s="29"/>
    </row>
    <row r="49" spans="1:23" x14ac:dyDescent="0.3">
      <c r="A49" s="40"/>
      <c r="B49" s="43"/>
      <c r="C49" s="43"/>
      <c r="D49" s="44"/>
      <c r="E49" s="43"/>
      <c r="F49" s="43"/>
      <c r="G49" s="44"/>
      <c r="H49" s="45"/>
      <c r="I49" s="45"/>
      <c r="J49" s="44"/>
      <c r="K49" s="45"/>
      <c r="L49" s="45"/>
      <c r="M49" s="44"/>
      <c r="N49" s="46"/>
      <c r="O49" s="46"/>
      <c r="P49" s="44"/>
      <c r="Q49" s="4"/>
      <c r="R49" s="3"/>
      <c r="S49" s="3"/>
      <c r="T49" s="3"/>
      <c r="U49" s="3"/>
      <c r="V49" s="3"/>
      <c r="W49" s="29"/>
    </row>
    <row r="50" spans="1:23" x14ac:dyDescent="0.3">
      <c r="A50" s="40"/>
      <c r="B50" s="43"/>
      <c r="C50" s="43"/>
      <c r="D50" s="44"/>
      <c r="E50" s="43"/>
      <c r="F50" s="43"/>
      <c r="G50" s="44"/>
      <c r="H50" s="45"/>
      <c r="I50" s="45"/>
      <c r="J50" s="44"/>
      <c r="K50" s="45"/>
      <c r="L50" s="45"/>
      <c r="M50" s="44"/>
      <c r="N50" s="46"/>
      <c r="O50" s="46"/>
      <c r="P50" s="44"/>
      <c r="Q50" s="4"/>
      <c r="R50" s="3"/>
      <c r="S50" s="3"/>
      <c r="T50" s="3"/>
      <c r="U50" s="3"/>
      <c r="V50" s="3"/>
      <c r="W50" s="29"/>
    </row>
    <row r="51" spans="1:23" x14ac:dyDescent="0.3">
      <c r="A51" s="40"/>
      <c r="B51" s="43"/>
      <c r="C51" s="43"/>
      <c r="D51" s="44"/>
      <c r="E51" s="43"/>
      <c r="F51" s="43"/>
      <c r="G51" s="44"/>
      <c r="H51" s="45"/>
      <c r="I51" s="45"/>
      <c r="J51" s="44"/>
      <c r="K51" s="45"/>
      <c r="L51" s="45"/>
      <c r="M51" s="44"/>
      <c r="N51" s="46"/>
      <c r="O51" s="46"/>
      <c r="P51" s="44"/>
      <c r="Q51" s="4"/>
      <c r="R51" s="3"/>
      <c r="S51" s="3"/>
      <c r="T51" s="3"/>
      <c r="U51" s="3"/>
      <c r="V51" s="3"/>
      <c r="W51" s="29"/>
    </row>
    <row r="52" spans="1:23" x14ac:dyDescent="0.3">
      <c r="A52" s="40"/>
      <c r="B52" s="43"/>
      <c r="C52" s="43"/>
      <c r="D52" s="44"/>
      <c r="E52" s="43"/>
      <c r="F52" s="43"/>
      <c r="G52" s="44"/>
      <c r="H52" s="45"/>
      <c r="I52" s="45"/>
      <c r="J52" s="44"/>
      <c r="K52" s="45"/>
      <c r="L52" s="45"/>
      <c r="M52" s="44"/>
      <c r="N52" s="46"/>
      <c r="O52" s="46"/>
      <c r="P52" s="44"/>
      <c r="Q52" s="4"/>
      <c r="R52" s="3"/>
      <c r="S52" s="3"/>
      <c r="T52" s="3"/>
      <c r="U52" s="3"/>
      <c r="V52" s="3"/>
      <c r="W52" s="29"/>
    </row>
    <row r="53" spans="1:23" x14ac:dyDescent="0.3">
      <c r="A53" s="40"/>
      <c r="B53" s="43"/>
      <c r="C53" s="43"/>
      <c r="D53" s="44"/>
      <c r="E53" s="43"/>
      <c r="F53" s="43"/>
      <c r="G53" s="44"/>
      <c r="H53" s="45"/>
      <c r="I53" s="45"/>
      <c r="J53" s="44"/>
      <c r="K53" s="45"/>
      <c r="L53" s="45"/>
      <c r="M53" s="44"/>
      <c r="N53" s="46"/>
      <c r="O53" s="46"/>
      <c r="P53" s="44"/>
      <c r="Q53" s="4"/>
      <c r="R53" s="3"/>
      <c r="S53" s="3"/>
      <c r="T53" s="3"/>
      <c r="U53" s="3"/>
      <c r="V53" s="3"/>
      <c r="W53" s="29"/>
    </row>
  </sheetData>
  <pageMargins left="0" right="0" top="0" bottom="0" header="0.31496062992125984" footer="0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zoomScaleNormal="100" workbookViewId="0">
      <selection activeCell="O2" sqref="O2"/>
    </sheetView>
  </sheetViews>
  <sheetFormatPr defaultRowHeight="14.4" x14ac:dyDescent="0.3"/>
  <cols>
    <col min="1" max="1" width="45.33203125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5" t="s">
        <v>45</v>
      </c>
      <c r="B1" s="15"/>
      <c r="C1" s="15"/>
      <c r="D1" s="15"/>
      <c r="E1" s="15"/>
      <c r="F1" s="15"/>
      <c r="G1" s="15"/>
      <c r="H1" s="15" t="s">
        <v>51</v>
      </c>
      <c r="I1" s="58">
        <f>'1st Fortnight'!I1</f>
        <v>0</v>
      </c>
      <c r="J1" s="15">
        <f>'1st Fortnight'!J1</f>
        <v>1</v>
      </c>
      <c r="K1" s="15"/>
      <c r="L1" s="15"/>
      <c r="M1" s="15"/>
      <c r="N1" s="15"/>
      <c r="O1" s="15">
        <v>0.57499999999999996</v>
      </c>
      <c r="P1" s="15"/>
      <c r="Q1" s="2"/>
      <c r="R1" t="s">
        <v>30</v>
      </c>
      <c r="S1" s="19">
        <f>'1st Fortnight'!S1</f>
        <v>0.35499999999999998</v>
      </c>
      <c r="T1" t="s">
        <v>32</v>
      </c>
      <c r="U1" s="19">
        <f>'1st Fortnight'!U1</f>
        <v>0.8</v>
      </c>
      <c r="V1" t="s">
        <v>34</v>
      </c>
      <c r="W1" s="19">
        <f>'1st Fortnight'!W1</f>
        <v>1.175</v>
      </c>
    </row>
    <row r="2" spans="1:23" x14ac:dyDescent="0.3">
      <c r="A2" s="16" t="s">
        <v>41</v>
      </c>
      <c r="B2" s="16"/>
      <c r="C2" s="16"/>
      <c r="D2" s="16"/>
      <c r="E2" s="16"/>
      <c r="F2" s="16"/>
      <c r="G2" s="16"/>
      <c r="H2" s="16"/>
      <c r="I2" s="61" t="s">
        <v>5</v>
      </c>
      <c r="J2" s="17" t="s">
        <v>28</v>
      </c>
      <c r="K2" s="20">
        <f>'1st Fortnight'!K2</f>
        <v>5</v>
      </c>
      <c r="L2" s="17"/>
      <c r="M2" s="17"/>
      <c r="N2" s="17"/>
      <c r="O2" s="17"/>
      <c r="P2" s="63" t="s">
        <v>5</v>
      </c>
      <c r="R2" t="s">
        <v>31</v>
      </c>
      <c r="S2" s="19">
        <f>'1st Fortnight'!S2</f>
        <v>0.60124999999999995</v>
      </c>
      <c r="T2" t="s">
        <v>33</v>
      </c>
      <c r="U2" s="19">
        <f>'1st Fortnight'!U2</f>
        <v>1</v>
      </c>
    </row>
    <row r="3" spans="1:23" ht="15" customHeight="1" x14ac:dyDescent="0.4">
      <c r="A3" s="15" t="s">
        <v>23</v>
      </c>
      <c r="B3" s="15"/>
      <c r="C3" s="52">
        <v>1</v>
      </c>
      <c r="D3" s="15">
        <v>1</v>
      </c>
      <c r="E3" s="52">
        <v>1</v>
      </c>
      <c r="F3" s="15">
        <v>1</v>
      </c>
      <c r="G3" s="62" t="s">
        <v>5</v>
      </c>
      <c r="H3" s="52">
        <v>1</v>
      </c>
      <c r="I3" s="15">
        <v>1</v>
      </c>
      <c r="J3" s="15" t="s">
        <v>29</v>
      </c>
      <c r="K3" s="21">
        <f>(100+K2)</f>
        <v>105</v>
      </c>
      <c r="L3" s="52">
        <v>1</v>
      </c>
      <c r="M3" s="15">
        <v>1</v>
      </c>
      <c r="N3" s="52">
        <v>1</v>
      </c>
      <c r="O3" s="15">
        <v>1</v>
      </c>
      <c r="P3" s="15" t="s">
        <v>5</v>
      </c>
      <c r="Q3" s="2"/>
    </row>
    <row r="4" spans="1:23" x14ac:dyDescent="0.3">
      <c r="A4" s="40" t="s">
        <v>6</v>
      </c>
      <c r="B4" s="41" t="s">
        <v>8</v>
      </c>
      <c r="C4" s="41" t="s">
        <v>9</v>
      </c>
      <c r="D4" s="41" t="s">
        <v>5</v>
      </c>
      <c r="E4" s="41" t="s">
        <v>10</v>
      </c>
      <c r="F4" s="41" t="s">
        <v>11</v>
      </c>
      <c r="G4" s="41" t="s">
        <v>5</v>
      </c>
      <c r="H4" s="41" t="s">
        <v>17</v>
      </c>
      <c r="I4" s="41" t="s">
        <v>11</v>
      </c>
      <c r="J4" s="41" t="s">
        <v>5</v>
      </c>
      <c r="K4" s="41" t="s">
        <v>12</v>
      </c>
      <c r="L4" s="41" t="s">
        <v>11</v>
      </c>
      <c r="M4" s="41" t="s">
        <v>5</v>
      </c>
      <c r="N4" s="41" t="s">
        <v>13</v>
      </c>
      <c r="O4" s="41" t="s">
        <v>11</v>
      </c>
      <c r="P4" s="41" t="s">
        <v>5</v>
      </c>
      <c r="Q4" s="1"/>
      <c r="R4" s="7" t="s">
        <v>8</v>
      </c>
      <c r="S4" s="7" t="s">
        <v>10</v>
      </c>
      <c r="T4" s="7" t="s">
        <v>17</v>
      </c>
      <c r="U4" s="7" t="s">
        <v>12</v>
      </c>
      <c r="V4" s="7" t="s">
        <v>13</v>
      </c>
      <c r="W4" s="7" t="s">
        <v>18</v>
      </c>
    </row>
    <row r="5" spans="1:23" x14ac:dyDescent="0.3">
      <c r="A5" s="40" t="s">
        <v>7</v>
      </c>
      <c r="B5" s="40" t="s">
        <v>19</v>
      </c>
      <c r="C5" s="40" t="s">
        <v>38</v>
      </c>
      <c r="D5" s="42" t="s">
        <v>20</v>
      </c>
      <c r="E5" s="42" t="s">
        <v>19</v>
      </c>
      <c r="F5" s="42" t="s">
        <v>38</v>
      </c>
      <c r="G5" s="42" t="s">
        <v>20</v>
      </c>
      <c r="H5" s="42" t="s">
        <v>19</v>
      </c>
      <c r="I5" s="42" t="s">
        <v>38</v>
      </c>
      <c r="J5" s="42" t="s">
        <v>20</v>
      </c>
      <c r="K5" s="42" t="s">
        <v>19</v>
      </c>
      <c r="L5" s="42" t="s">
        <v>38</v>
      </c>
      <c r="M5" s="42" t="s">
        <v>20</v>
      </c>
      <c r="N5" s="42" t="s">
        <v>19</v>
      </c>
      <c r="O5" s="42" t="s">
        <v>38</v>
      </c>
      <c r="P5" s="42" t="s">
        <v>20</v>
      </c>
      <c r="Q5" s="1"/>
      <c r="R5" s="8" t="s">
        <v>9</v>
      </c>
      <c r="S5" s="8" t="s">
        <v>11</v>
      </c>
      <c r="T5" s="8" t="s">
        <v>11</v>
      </c>
      <c r="U5" s="8" t="s">
        <v>11</v>
      </c>
      <c r="V5" s="8" t="s">
        <v>11</v>
      </c>
      <c r="W5" s="8" t="s">
        <v>19</v>
      </c>
    </row>
    <row r="6" spans="1:23" x14ac:dyDescent="0.3">
      <c r="A6" s="40" t="s">
        <v>54</v>
      </c>
      <c r="B6" s="43">
        <f>VALUE(D6*100/$K$3)</f>
        <v>167.73750000000001</v>
      </c>
      <c r="C6" s="43">
        <f>D6-B6</f>
        <v>8.386874999999975</v>
      </c>
      <c r="D6" s="44">
        <f>(R6+R6*$K$2/100)/$J$1</f>
        <v>176.12437499999999</v>
      </c>
      <c r="E6" s="43">
        <f>VALUE(G6*100/$K$3)</f>
        <v>284.09062499999999</v>
      </c>
      <c r="F6" s="43">
        <f>VALUE(G6*$K$2/$K$3)</f>
        <v>14.204531249999999</v>
      </c>
      <c r="G6" s="44">
        <f>(S6+S6*$K$2/100)/$J$1</f>
        <v>298.29515624999999</v>
      </c>
      <c r="H6" s="45">
        <f>VALUE(J6*100/$K$3)</f>
        <v>378</v>
      </c>
      <c r="I6" s="45">
        <f>VALUE(J6*$K$2/$K$3)</f>
        <v>18.899999999999999</v>
      </c>
      <c r="J6" s="44">
        <f>(T6+T6*$K$2/100)/$J$1</f>
        <v>396.9</v>
      </c>
      <c r="K6" s="45">
        <f>VALUE(M6*100/$K$3)</f>
        <v>472.5</v>
      </c>
      <c r="L6" s="45">
        <f>VALUE(M6*$K$2/$K$3)</f>
        <v>23.625</v>
      </c>
      <c r="M6" s="44">
        <f>(U6+U6*$K$2/100)/$J$1</f>
        <v>496.125</v>
      </c>
      <c r="N6" s="46">
        <f>VALUE(P6*100/$K$3)</f>
        <v>555.1875</v>
      </c>
      <c r="O6" s="46">
        <f>VALUE(P6*$K$2/$K$3)</f>
        <v>27.759374999999999</v>
      </c>
      <c r="P6" s="44">
        <f>(V6+V6*$K$2/100)/$J$1</f>
        <v>582.94687499999998</v>
      </c>
      <c r="Q6" s="4"/>
      <c r="R6" s="3">
        <f>W6*$S$1</f>
        <v>167.73749999999998</v>
      </c>
      <c r="S6" s="3">
        <f>W6*$S$2</f>
        <v>284.09062499999999</v>
      </c>
      <c r="T6" s="3">
        <f>W6*$U$1</f>
        <v>378</v>
      </c>
      <c r="U6" s="3">
        <f>W6*$U$2</f>
        <v>472.5</v>
      </c>
      <c r="V6" s="3">
        <f>W6*$W$1</f>
        <v>555.1875</v>
      </c>
      <c r="W6" s="26">
        <f>W31*0.75</f>
        <v>472.5</v>
      </c>
    </row>
    <row r="7" spans="1:23" ht="12" customHeight="1" x14ac:dyDescent="0.3">
      <c r="A7" s="40" t="s">
        <v>53</v>
      </c>
      <c r="B7" s="43">
        <f t="shared" ref="B7:B19" si="0">VALUE(D7*100/$K$3)</f>
        <v>167.73750000000001</v>
      </c>
      <c r="C7" s="43">
        <f t="shared" ref="C7:C19" si="1">D7-B7</f>
        <v>8.386874999999975</v>
      </c>
      <c r="D7" s="44">
        <f t="shared" ref="D7:D19" si="2">(R7+R7*$K$2/100)/$J$1</f>
        <v>176.12437499999999</v>
      </c>
      <c r="E7" s="43">
        <f t="shared" ref="E7:E19" si="3">VALUE(G7*100/$K$3)</f>
        <v>284.09062499999999</v>
      </c>
      <c r="F7" s="43">
        <f t="shared" ref="F7:F19" si="4">VALUE(G7*$K$2/$K$3)</f>
        <v>14.204531249999999</v>
      </c>
      <c r="G7" s="44">
        <f t="shared" ref="G7:G19" si="5">(S7+S7*$K$2/100)/$J$1</f>
        <v>298.29515624999999</v>
      </c>
      <c r="H7" s="45">
        <f t="shared" ref="H7:H19" si="6">VALUE(J7*100/$K$3)</f>
        <v>378</v>
      </c>
      <c r="I7" s="45">
        <f t="shared" ref="I7:I19" si="7">VALUE(J7*$K$2/$K$3)</f>
        <v>18.899999999999999</v>
      </c>
      <c r="J7" s="44">
        <f t="shared" ref="J7:J19" si="8">(T7+T7*$K$2/100)/$J$1</f>
        <v>396.9</v>
      </c>
      <c r="K7" s="45">
        <f t="shared" ref="K7:K19" si="9">VALUE(M7*100/$K$3)</f>
        <v>472.5</v>
      </c>
      <c r="L7" s="45">
        <f t="shared" ref="L7:L19" si="10">VALUE(M7*$K$2/$K$3)</f>
        <v>23.625</v>
      </c>
      <c r="M7" s="44">
        <f t="shared" ref="M7:M19" si="11">(U7+U7*$K$2/100)/$J$1</f>
        <v>496.125</v>
      </c>
      <c r="N7" s="46">
        <f t="shared" ref="N7:N19" si="12">VALUE(P7*100/$K$3)</f>
        <v>555.1875</v>
      </c>
      <c r="O7" s="46">
        <f t="shared" ref="O7:O19" si="13">VALUE(P7*$K$2/$K$3)</f>
        <v>27.759374999999999</v>
      </c>
      <c r="P7" s="44">
        <f t="shared" ref="P7:P19" si="14">(V7+V7*$K$2/100)/$J$1</f>
        <v>582.94687499999998</v>
      </c>
      <c r="Q7" s="4"/>
      <c r="R7" s="3">
        <f t="shared" ref="R7:R19" si="15">W7*$S$1</f>
        <v>167.73749999999998</v>
      </c>
      <c r="S7" s="3">
        <f t="shared" ref="S7:S19" si="16">W7*$S$2</f>
        <v>284.09062499999999</v>
      </c>
      <c r="T7" s="3">
        <f t="shared" ref="T7:T19" si="17">W7*$U$1</f>
        <v>378</v>
      </c>
      <c r="U7" s="3">
        <f t="shared" ref="U7:U19" si="18">W7*$U$2</f>
        <v>472.5</v>
      </c>
      <c r="V7" s="3">
        <f t="shared" ref="V7:V19" si="19">W7*$W$1</f>
        <v>555.1875</v>
      </c>
      <c r="W7" s="26">
        <f t="shared" ref="W7:W19" si="20">W32*0.75</f>
        <v>472.5</v>
      </c>
    </row>
    <row r="8" spans="1:23" ht="12" customHeight="1" x14ac:dyDescent="0.3">
      <c r="A8" s="40" t="s">
        <v>59</v>
      </c>
      <c r="B8" s="43">
        <f t="shared" si="0"/>
        <v>256.99781250000001</v>
      </c>
      <c r="C8" s="43">
        <f t="shared" si="1"/>
        <v>12.849890625</v>
      </c>
      <c r="D8" s="44">
        <f t="shared" si="2"/>
        <v>269.84770312500001</v>
      </c>
      <c r="E8" s="43">
        <f t="shared" si="3"/>
        <v>435.26742187499997</v>
      </c>
      <c r="F8" s="43">
        <f t="shared" si="4"/>
        <v>21.763371093749996</v>
      </c>
      <c r="G8" s="44">
        <f t="shared" si="5"/>
        <v>457.03079296874995</v>
      </c>
      <c r="H8" s="45">
        <f t="shared" si="6"/>
        <v>579.15</v>
      </c>
      <c r="I8" s="45">
        <f t="shared" si="7"/>
        <v>28.9575</v>
      </c>
      <c r="J8" s="44">
        <f t="shared" si="8"/>
        <v>608.10749999999996</v>
      </c>
      <c r="K8" s="45">
        <f t="shared" si="9"/>
        <v>723.9375</v>
      </c>
      <c r="L8" s="45">
        <f t="shared" si="10"/>
        <v>36.196874999999999</v>
      </c>
      <c r="M8" s="44">
        <f t="shared" si="11"/>
        <v>760.13437499999998</v>
      </c>
      <c r="N8" s="46">
        <f t="shared" si="12"/>
        <v>850.62656249999998</v>
      </c>
      <c r="O8" s="46">
        <f t="shared" si="13"/>
        <v>42.531328124999995</v>
      </c>
      <c r="P8" s="44">
        <f t="shared" si="14"/>
        <v>893.15789062499994</v>
      </c>
      <c r="Q8" s="4"/>
      <c r="R8" s="3">
        <f t="shared" si="15"/>
        <v>256.99781250000001</v>
      </c>
      <c r="S8" s="3">
        <f t="shared" si="16"/>
        <v>435.26742187499997</v>
      </c>
      <c r="T8" s="3">
        <f t="shared" si="17"/>
        <v>579.15</v>
      </c>
      <c r="U8" s="3">
        <f t="shared" si="18"/>
        <v>723.9375</v>
      </c>
      <c r="V8" s="3">
        <f t="shared" si="19"/>
        <v>850.62656249999998</v>
      </c>
      <c r="W8" s="26">
        <f t="shared" si="20"/>
        <v>723.9375</v>
      </c>
    </row>
    <row r="9" spans="1:23" ht="12" customHeight="1" x14ac:dyDescent="0.3">
      <c r="A9" s="40" t="s">
        <v>56</v>
      </c>
      <c r="B9" s="43">
        <f t="shared" si="0"/>
        <v>256.99781250000001</v>
      </c>
      <c r="C9" s="43">
        <f t="shared" si="1"/>
        <v>12.849890625</v>
      </c>
      <c r="D9" s="44">
        <f t="shared" si="2"/>
        <v>269.84770312500001</v>
      </c>
      <c r="E9" s="43">
        <f t="shared" si="3"/>
        <v>435.26742187499997</v>
      </c>
      <c r="F9" s="43">
        <f t="shared" si="4"/>
        <v>21.763371093749996</v>
      </c>
      <c r="G9" s="44">
        <f t="shared" si="5"/>
        <v>457.03079296874995</v>
      </c>
      <c r="H9" s="45">
        <f t="shared" si="6"/>
        <v>579.15</v>
      </c>
      <c r="I9" s="45">
        <f t="shared" si="7"/>
        <v>28.9575</v>
      </c>
      <c r="J9" s="44">
        <f t="shared" si="8"/>
        <v>608.10749999999996</v>
      </c>
      <c r="K9" s="45">
        <f t="shared" si="9"/>
        <v>723.9375</v>
      </c>
      <c r="L9" s="45">
        <f t="shared" si="10"/>
        <v>36.196874999999999</v>
      </c>
      <c r="M9" s="44">
        <f t="shared" si="11"/>
        <v>760.13437499999998</v>
      </c>
      <c r="N9" s="46">
        <f t="shared" si="12"/>
        <v>850.62656249999998</v>
      </c>
      <c r="O9" s="46">
        <f t="shared" si="13"/>
        <v>42.531328124999995</v>
      </c>
      <c r="P9" s="44">
        <f t="shared" si="14"/>
        <v>893.15789062499994</v>
      </c>
      <c r="Q9" s="4"/>
      <c r="R9" s="3">
        <f t="shared" si="15"/>
        <v>256.99781250000001</v>
      </c>
      <c r="S9" s="3">
        <f t="shared" si="16"/>
        <v>435.26742187499997</v>
      </c>
      <c r="T9" s="3">
        <f t="shared" si="17"/>
        <v>579.15</v>
      </c>
      <c r="U9" s="3">
        <f t="shared" si="18"/>
        <v>723.9375</v>
      </c>
      <c r="V9" s="3">
        <f t="shared" si="19"/>
        <v>850.62656249999998</v>
      </c>
      <c r="W9" s="26">
        <f t="shared" si="20"/>
        <v>723.9375</v>
      </c>
    </row>
    <row r="10" spans="1:23" ht="12" customHeight="1" x14ac:dyDescent="0.3">
      <c r="A10" s="40" t="s">
        <v>60</v>
      </c>
      <c r="B10" s="43">
        <f t="shared" si="0"/>
        <v>285.55312499999997</v>
      </c>
      <c r="C10" s="43">
        <f t="shared" si="1"/>
        <v>14.277656250000007</v>
      </c>
      <c r="D10" s="44">
        <f t="shared" si="2"/>
        <v>299.83078124999997</v>
      </c>
      <c r="E10" s="43">
        <f t="shared" si="3"/>
        <v>483.63046874999998</v>
      </c>
      <c r="F10" s="43">
        <f t="shared" si="4"/>
        <v>24.181523437499997</v>
      </c>
      <c r="G10" s="44">
        <f t="shared" si="5"/>
        <v>507.81199218749998</v>
      </c>
      <c r="H10" s="45">
        <f t="shared" si="6"/>
        <v>643.5</v>
      </c>
      <c r="I10" s="45">
        <f t="shared" si="7"/>
        <v>32.174999999999997</v>
      </c>
      <c r="J10" s="44">
        <f t="shared" si="8"/>
        <v>675.67499999999995</v>
      </c>
      <c r="K10" s="45">
        <f t="shared" si="9"/>
        <v>804.375</v>
      </c>
      <c r="L10" s="45">
        <f t="shared" si="10"/>
        <v>40.21875</v>
      </c>
      <c r="M10" s="44">
        <f t="shared" si="11"/>
        <v>844.59375</v>
      </c>
      <c r="N10" s="46">
        <f t="shared" si="12"/>
        <v>945.140625</v>
      </c>
      <c r="O10" s="46">
        <f t="shared" si="13"/>
        <v>47.257031249999997</v>
      </c>
      <c r="P10" s="44">
        <f t="shared" si="14"/>
        <v>992.39765624999995</v>
      </c>
      <c r="Q10" s="4"/>
      <c r="R10" s="3">
        <f t="shared" si="15"/>
        <v>285.55312499999997</v>
      </c>
      <c r="S10" s="3">
        <f t="shared" si="16"/>
        <v>483.63046874999998</v>
      </c>
      <c r="T10" s="3">
        <f t="shared" si="17"/>
        <v>643.5</v>
      </c>
      <c r="U10" s="3">
        <f t="shared" si="18"/>
        <v>804.375</v>
      </c>
      <c r="V10" s="3">
        <f t="shared" si="19"/>
        <v>945.140625</v>
      </c>
      <c r="W10" s="26">
        <f t="shared" si="20"/>
        <v>804.375</v>
      </c>
    </row>
    <row r="11" spans="1:23" x14ac:dyDescent="0.3">
      <c r="A11" s="40" t="s">
        <v>61</v>
      </c>
      <c r="B11" s="43">
        <f t="shared" si="0"/>
        <v>235.86688124999998</v>
      </c>
      <c r="C11" s="43">
        <f t="shared" si="1"/>
        <v>11.793344062499983</v>
      </c>
      <c r="D11" s="44">
        <f t="shared" si="2"/>
        <v>247.66022531249996</v>
      </c>
      <c r="E11" s="43">
        <f t="shared" si="3"/>
        <v>399.47876718749995</v>
      </c>
      <c r="F11" s="43">
        <f t="shared" si="4"/>
        <v>19.973938359374998</v>
      </c>
      <c r="G11" s="44">
        <f t="shared" si="5"/>
        <v>419.45270554687494</v>
      </c>
      <c r="H11" s="45">
        <f t="shared" si="6"/>
        <v>531.53099999999995</v>
      </c>
      <c r="I11" s="45">
        <f t="shared" si="7"/>
        <v>26.576549999999994</v>
      </c>
      <c r="J11" s="44">
        <f t="shared" si="8"/>
        <v>558.10754999999995</v>
      </c>
      <c r="K11" s="45">
        <f t="shared" si="9"/>
        <v>664.41374999999994</v>
      </c>
      <c r="L11" s="45">
        <f t="shared" si="10"/>
        <v>33.220687499999997</v>
      </c>
      <c r="M11" s="44">
        <f t="shared" si="11"/>
        <v>697.63443749999988</v>
      </c>
      <c r="N11" s="46">
        <f t="shared" si="12"/>
        <v>780.68615624999995</v>
      </c>
      <c r="O11" s="46">
        <f t="shared" si="13"/>
        <v>39.034307812499996</v>
      </c>
      <c r="P11" s="44">
        <f t="shared" si="14"/>
        <v>819.7204640624999</v>
      </c>
      <c r="Q11" s="4"/>
      <c r="R11" s="3">
        <f t="shared" si="15"/>
        <v>235.86688124999998</v>
      </c>
      <c r="S11" s="3">
        <f t="shared" si="16"/>
        <v>399.47876718749995</v>
      </c>
      <c r="T11" s="3">
        <f t="shared" si="17"/>
        <v>531.53099999999995</v>
      </c>
      <c r="U11" s="3">
        <f t="shared" si="18"/>
        <v>664.41374999999994</v>
      </c>
      <c r="V11" s="3">
        <f t="shared" si="19"/>
        <v>780.68615624999995</v>
      </c>
      <c r="W11" s="26">
        <f t="shared" si="20"/>
        <v>664.41374999999994</v>
      </c>
    </row>
    <row r="12" spans="1:23" ht="11.25" customHeight="1" x14ac:dyDescent="0.3">
      <c r="A12" s="40" t="s">
        <v>57</v>
      </c>
      <c r="B12" s="43">
        <f t="shared" si="0"/>
        <v>223.31718749999999</v>
      </c>
      <c r="C12" s="43">
        <f t="shared" si="1"/>
        <v>11.165859374999997</v>
      </c>
      <c r="D12" s="44">
        <f t="shared" si="2"/>
        <v>234.48304687499999</v>
      </c>
      <c r="E12" s="43">
        <f t="shared" si="3"/>
        <v>378.22382812499995</v>
      </c>
      <c r="F12" s="43">
        <f t="shared" si="4"/>
        <v>18.911191406249998</v>
      </c>
      <c r="G12" s="44">
        <f t="shared" si="5"/>
        <v>397.13501953124995</v>
      </c>
      <c r="H12" s="45">
        <f t="shared" si="6"/>
        <v>503.25</v>
      </c>
      <c r="I12" s="45">
        <f t="shared" si="7"/>
        <v>25.162500000000001</v>
      </c>
      <c r="J12" s="44">
        <f t="shared" si="8"/>
        <v>528.41250000000002</v>
      </c>
      <c r="K12" s="45">
        <f t="shared" si="9"/>
        <v>629.0625</v>
      </c>
      <c r="L12" s="45">
        <f t="shared" si="10"/>
        <v>31.453125</v>
      </c>
      <c r="M12" s="44">
        <f t="shared" si="11"/>
        <v>660.515625</v>
      </c>
      <c r="N12" s="46">
        <f t="shared" si="12"/>
        <v>739.1484375</v>
      </c>
      <c r="O12" s="46">
        <f t="shared" si="13"/>
        <v>36.957421875000001</v>
      </c>
      <c r="P12" s="44">
        <f t="shared" si="14"/>
        <v>776.10585937500002</v>
      </c>
      <c r="Q12" s="4"/>
      <c r="R12" s="3">
        <f t="shared" si="15"/>
        <v>223.31718749999999</v>
      </c>
      <c r="S12" s="3">
        <f t="shared" si="16"/>
        <v>378.22382812499995</v>
      </c>
      <c r="T12" s="3">
        <f t="shared" si="17"/>
        <v>503.25</v>
      </c>
      <c r="U12" s="3">
        <f t="shared" si="18"/>
        <v>629.0625</v>
      </c>
      <c r="V12" s="3">
        <f t="shared" si="19"/>
        <v>739.1484375</v>
      </c>
      <c r="W12" s="26">
        <f t="shared" si="20"/>
        <v>629.0625</v>
      </c>
    </row>
    <row r="13" spans="1:23" x14ac:dyDescent="0.3">
      <c r="A13" s="40" t="s">
        <v>58</v>
      </c>
      <c r="B13" s="43">
        <f t="shared" si="0"/>
        <v>223.31718749999999</v>
      </c>
      <c r="C13" s="43">
        <f t="shared" si="1"/>
        <v>11.165859374999997</v>
      </c>
      <c r="D13" s="44">
        <f t="shared" si="2"/>
        <v>234.48304687499999</v>
      </c>
      <c r="E13" s="43">
        <f t="shared" si="3"/>
        <v>378.22382812499995</v>
      </c>
      <c r="F13" s="43">
        <f t="shared" si="4"/>
        <v>18.911191406249998</v>
      </c>
      <c r="G13" s="44">
        <f t="shared" si="5"/>
        <v>397.13501953124995</v>
      </c>
      <c r="H13" s="45">
        <f t="shared" si="6"/>
        <v>503.25</v>
      </c>
      <c r="I13" s="45">
        <f t="shared" si="7"/>
        <v>25.162500000000001</v>
      </c>
      <c r="J13" s="44">
        <f t="shared" si="8"/>
        <v>528.41250000000002</v>
      </c>
      <c r="K13" s="45">
        <f t="shared" si="9"/>
        <v>629.0625</v>
      </c>
      <c r="L13" s="45">
        <f t="shared" si="10"/>
        <v>31.453125</v>
      </c>
      <c r="M13" s="44">
        <f t="shared" si="11"/>
        <v>660.515625</v>
      </c>
      <c r="N13" s="46">
        <f t="shared" si="12"/>
        <v>739.1484375</v>
      </c>
      <c r="O13" s="46">
        <f t="shared" si="13"/>
        <v>36.957421875000001</v>
      </c>
      <c r="P13" s="44">
        <f t="shared" si="14"/>
        <v>776.10585937500002</v>
      </c>
      <c r="Q13" s="4"/>
      <c r="R13" s="3">
        <f t="shared" si="15"/>
        <v>223.31718749999999</v>
      </c>
      <c r="S13" s="3">
        <f t="shared" si="16"/>
        <v>378.22382812499995</v>
      </c>
      <c r="T13" s="3">
        <f t="shared" si="17"/>
        <v>503.25</v>
      </c>
      <c r="U13" s="3">
        <f t="shared" si="18"/>
        <v>629.0625</v>
      </c>
      <c r="V13" s="3">
        <f t="shared" si="19"/>
        <v>739.1484375</v>
      </c>
      <c r="W13" s="26">
        <f t="shared" si="20"/>
        <v>629.0625</v>
      </c>
    </row>
    <row r="14" spans="1:23" ht="11.25" customHeight="1" x14ac:dyDescent="0.3">
      <c r="A14" s="40" t="s">
        <v>55</v>
      </c>
      <c r="B14" s="43">
        <f t="shared" si="0"/>
        <v>167.73750000000001</v>
      </c>
      <c r="C14" s="43">
        <f t="shared" si="1"/>
        <v>8.386874999999975</v>
      </c>
      <c r="D14" s="44">
        <f t="shared" si="2"/>
        <v>176.12437499999999</v>
      </c>
      <c r="E14" s="43">
        <f t="shared" si="3"/>
        <v>284.09062499999999</v>
      </c>
      <c r="F14" s="43">
        <f t="shared" si="4"/>
        <v>14.204531249999999</v>
      </c>
      <c r="G14" s="44">
        <f t="shared" si="5"/>
        <v>298.29515624999999</v>
      </c>
      <c r="H14" s="45">
        <f t="shared" si="6"/>
        <v>378</v>
      </c>
      <c r="I14" s="45">
        <f t="shared" si="7"/>
        <v>18.899999999999999</v>
      </c>
      <c r="J14" s="44">
        <f t="shared" si="8"/>
        <v>396.9</v>
      </c>
      <c r="K14" s="45">
        <f t="shared" si="9"/>
        <v>472.5</v>
      </c>
      <c r="L14" s="45">
        <f t="shared" si="10"/>
        <v>23.625</v>
      </c>
      <c r="M14" s="44">
        <f t="shared" si="11"/>
        <v>496.125</v>
      </c>
      <c r="N14" s="46">
        <f t="shared" si="12"/>
        <v>555.1875</v>
      </c>
      <c r="O14" s="46">
        <f t="shared" si="13"/>
        <v>27.759374999999999</v>
      </c>
      <c r="P14" s="44">
        <f t="shared" si="14"/>
        <v>582.94687499999998</v>
      </c>
      <c r="Q14" s="4"/>
      <c r="R14" s="3">
        <f t="shared" si="15"/>
        <v>167.73749999999998</v>
      </c>
      <c r="S14" s="3">
        <f t="shared" si="16"/>
        <v>284.09062499999999</v>
      </c>
      <c r="T14" s="3">
        <f t="shared" si="17"/>
        <v>378</v>
      </c>
      <c r="U14" s="3">
        <f t="shared" si="18"/>
        <v>472.5</v>
      </c>
      <c r="V14" s="3">
        <f t="shared" si="19"/>
        <v>555.1875</v>
      </c>
      <c r="W14" s="26">
        <f t="shared" si="20"/>
        <v>472.5</v>
      </c>
    </row>
    <row r="15" spans="1:23" x14ac:dyDescent="0.3">
      <c r="A15" s="40" t="s">
        <v>24</v>
      </c>
      <c r="B15" s="43">
        <f t="shared" si="0"/>
        <v>205.01249999999999</v>
      </c>
      <c r="C15" s="43">
        <f t="shared" si="1"/>
        <v>10.250625000000014</v>
      </c>
      <c r="D15" s="44">
        <f t="shared" si="2"/>
        <v>215.263125</v>
      </c>
      <c r="E15" s="43">
        <f t="shared" si="3"/>
        <v>347.22187500000001</v>
      </c>
      <c r="F15" s="43">
        <f t="shared" si="4"/>
        <v>17.361093749999998</v>
      </c>
      <c r="G15" s="44">
        <f t="shared" si="5"/>
        <v>364.58296874999996</v>
      </c>
      <c r="H15" s="45">
        <f t="shared" si="6"/>
        <v>462</v>
      </c>
      <c r="I15" s="45">
        <f t="shared" si="7"/>
        <v>23.1</v>
      </c>
      <c r="J15" s="44">
        <f t="shared" si="8"/>
        <v>485.1</v>
      </c>
      <c r="K15" s="45">
        <f t="shared" si="9"/>
        <v>577.5</v>
      </c>
      <c r="L15" s="45">
        <f t="shared" si="10"/>
        <v>28.875</v>
      </c>
      <c r="M15" s="44">
        <f t="shared" si="11"/>
        <v>606.375</v>
      </c>
      <c r="N15" s="46">
        <f t="shared" si="12"/>
        <v>678.5625</v>
      </c>
      <c r="O15" s="46">
        <f t="shared" si="13"/>
        <v>33.928125000000001</v>
      </c>
      <c r="P15" s="44">
        <f t="shared" si="14"/>
        <v>712.49062500000002</v>
      </c>
      <c r="Q15" s="4"/>
      <c r="R15" s="3">
        <f t="shared" si="15"/>
        <v>205.01249999999999</v>
      </c>
      <c r="S15" s="3">
        <f t="shared" si="16"/>
        <v>347.22187499999995</v>
      </c>
      <c r="T15" s="3">
        <f t="shared" si="17"/>
        <v>462</v>
      </c>
      <c r="U15" s="3">
        <f t="shared" si="18"/>
        <v>577.5</v>
      </c>
      <c r="V15" s="3">
        <f t="shared" si="19"/>
        <v>678.5625</v>
      </c>
      <c r="W15" s="26">
        <f t="shared" si="20"/>
        <v>577.5</v>
      </c>
    </row>
    <row r="16" spans="1:23" x14ac:dyDescent="0.3">
      <c r="A16" s="40" t="s">
        <v>25</v>
      </c>
      <c r="B16" s="43">
        <f t="shared" si="0"/>
        <v>205.01249999999999</v>
      </c>
      <c r="C16" s="43">
        <f t="shared" si="1"/>
        <v>10.250625000000014</v>
      </c>
      <c r="D16" s="44">
        <f t="shared" si="2"/>
        <v>215.263125</v>
      </c>
      <c r="E16" s="43">
        <f t="shared" si="3"/>
        <v>347.22187500000001</v>
      </c>
      <c r="F16" s="43">
        <f t="shared" si="4"/>
        <v>17.361093749999998</v>
      </c>
      <c r="G16" s="44">
        <f t="shared" si="5"/>
        <v>364.58296874999996</v>
      </c>
      <c r="H16" s="45">
        <f t="shared" si="6"/>
        <v>462</v>
      </c>
      <c r="I16" s="45">
        <f t="shared" si="7"/>
        <v>23.1</v>
      </c>
      <c r="J16" s="44">
        <f t="shared" si="8"/>
        <v>485.1</v>
      </c>
      <c r="K16" s="45">
        <f t="shared" si="9"/>
        <v>577.5</v>
      </c>
      <c r="L16" s="45">
        <f t="shared" si="10"/>
        <v>28.875</v>
      </c>
      <c r="M16" s="44">
        <f t="shared" si="11"/>
        <v>606.375</v>
      </c>
      <c r="N16" s="46">
        <f t="shared" si="12"/>
        <v>678.5625</v>
      </c>
      <c r="O16" s="46">
        <f t="shared" si="13"/>
        <v>33.928125000000001</v>
      </c>
      <c r="P16" s="44">
        <f t="shared" si="14"/>
        <v>712.49062500000002</v>
      </c>
      <c r="Q16" s="4"/>
      <c r="R16" s="3">
        <f t="shared" si="15"/>
        <v>205.01249999999999</v>
      </c>
      <c r="S16" s="3">
        <f t="shared" si="16"/>
        <v>347.22187499999995</v>
      </c>
      <c r="T16" s="3">
        <f t="shared" si="17"/>
        <v>462</v>
      </c>
      <c r="U16" s="3">
        <f t="shared" si="18"/>
        <v>577.5</v>
      </c>
      <c r="V16" s="3">
        <f t="shared" si="19"/>
        <v>678.5625</v>
      </c>
      <c r="W16" s="26">
        <f t="shared" si="20"/>
        <v>577.5</v>
      </c>
    </row>
    <row r="17" spans="1:25" x14ac:dyDescent="0.3">
      <c r="A17" s="40" t="s">
        <v>26</v>
      </c>
      <c r="B17" s="43">
        <f t="shared" si="0"/>
        <v>167.73750000000001</v>
      </c>
      <c r="C17" s="43">
        <f t="shared" si="1"/>
        <v>8.386874999999975</v>
      </c>
      <c r="D17" s="44">
        <f t="shared" si="2"/>
        <v>176.12437499999999</v>
      </c>
      <c r="E17" s="43">
        <f t="shared" si="3"/>
        <v>284.09062499999999</v>
      </c>
      <c r="F17" s="43">
        <f t="shared" si="4"/>
        <v>14.204531249999999</v>
      </c>
      <c r="G17" s="44">
        <f t="shared" si="5"/>
        <v>298.29515624999999</v>
      </c>
      <c r="H17" s="45">
        <f t="shared" si="6"/>
        <v>378</v>
      </c>
      <c r="I17" s="45">
        <f t="shared" si="7"/>
        <v>18.899999999999999</v>
      </c>
      <c r="J17" s="44">
        <f t="shared" si="8"/>
        <v>396.9</v>
      </c>
      <c r="K17" s="45">
        <f t="shared" si="9"/>
        <v>472.5</v>
      </c>
      <c r="L17" s="45">
        <f t="shared" si="10"/>
        <v>23.625</v>
      </c>
      <c r="M17" s="44">
        <f t="shared" si="11"/>
        <v>496.125</v>
      </c>
      <c r="N17" s="46">
        <f t="shared" si="12"/>
        <v>555.1875</v>
      </c>
      <c r="O17" s="46">
        <f t="shared" si="13"/>
        <v>27.759374999999999</v>
      </c>
      <c r="P17" s="44">
        <f t="shared" si="14"/>
        <v>582.94687499999998</v>
      </c>
      <c r="Q17" s="4"/>
      <c r="R17" s="3">
        <f t="shared" si="15"/>
        <v>167.73749999999998</v>
      </c>
      <c r="S17" s="3">
        <f t="shared" si="16"/>
        <v>284.09062499999999</v>
      </c>
      <c r="T17" s="3">
        <f t="shared" si="17"/>
        <v>378</v>
      </c>
      <c r="U17" s="3">
        <f t="shared" si="18"/>
        <v>472.5</v>
      </c>
      <c r="V17" s="3">
        <f t="shared" si="19"/>
        <v>555.1875</v>
      </c>
      <c r="W17" s="26">
        <f t="shared" si="20"/>
        <v>472.5</v>
      </c>
    </row>
    <row r="18" spans="1:25" x14ac:dyDescent="0.3">
      <c r="A18" s="40" t="s">
        <v>37</v>
      </c>
      <c r="B18" s="43">
        <f t="shared" si="0"/>
        <v>96.449062499999982</v>
      </c>
      <c r="C18" s="43">
        <f t="shared" si="1"/>
        <v>4.8224531249999956</v>
      </c>
      <c r="D18" s="44">
        <f>(R18+R18*$K$2/100)/$J$1*O1</f>
        <v>101.27151562499998</v>
      </c>
      <c r="E18" s="43">
        <f t="shared" si="3"/>
        <v>163.352109375</v>
      </c>
      <c r="F18" s="43">
        <f t="shared" si="4"/>
        <v>8.1676054687499988</v>
      </c>
      <c r="G18" s="44">
        <f>(S18+S18*$K$2/100)/$J$1*O1</f>
        <v>171.51971484374999</v>
      </c>
      <c r="H18" s="45">
        <f t="shared" si="6"/>
        <v>217.34999999999997</v>
      </c>
      <c r="I18" s="45">
        <f t="shared" si="7"/>
        <v>10.867499999999998</v>
      </c>
      <c r="J18" s="44">
        <f>(T18+T18*$K$2/100)/$J$1*O1</f>
        <v>228.21749999999997</v>
      </c>
      <c r="K18" s="45">
        <f t="shared" si="9"/>
        <v>271.68749999999994</v>
      </c>
      <c r="L18" s="45">
        <f t="shared" si="10"/>
        <v>13.584374999999998</v>
      </c>
      <c r="M18" s="44">
        <f>(U18+U18*$K$2/100)/$J$1*O1</f>
        <v>285.27187499999997</v>
      </c>
      <c r="N18" s="46">
        <f t="shared" si="12"/>
        <v>319.23281249999991</v>
      </c>
      <c r="O18" s="46">
        <f t="shared" si="13"/>
        <v>15.961640624999996</v>
      </c>
      <c r="P18" s="44">
        <f>(V18+V18*$K$2/100)/$J$1*O1</f>
        <v>335.19445312499994</v>
      </c>
      <c r="Q18" s="4"/>
      <c r="R18" s="3">
        <f t="shared" si="15"/>
        <v>167.73749999999998</v>
      </c>
      <c r="S18" s="3">
        <f t="shared" si="16"/>
        <v>284.09062499999999</v>
      </c>
      <c r="T18" s="3">
        <f t="shared" si="17"/>
        <v>378</v>
      </c>
      <c r="U18" s="3">
        <f t="shared" si="18"/>
        <v>472.5</v>
      </c>
      <c r="V18" s="3">
        <f t="shared" si="19"/>
        <v>555.1875</v>
      </c>
      <c r="W18" s="26">
        <f t="shared" si="20"/>
        <v>472.5</v>
      </c>
    </row>
    <row r="19" spans="1:25" x14ac:dyDescent="0.3">
      <c r="A19" s="40" t="s">
        <v>62</v>
      </c>
      <c r="B19" s="43">
        <f t="shared" si="0"/>
        <v>96.449062499999982</v>
      </c>
      <c r="C19" s="43">
        <f t="shared" si="1"/>
        <v>4.8224531249999956</v>
      </c>
      <c r="D19" s="44">
        <f>(R19+R19*$K$2/100)/$J$1*O1</f>
        <v>101.27151562499998</v>
      </c>
      <c r="E19" s="43">
        <f t="shared" si="3"/>
        <v>163.352109375</v>
      </c>
      <c r="F19" s="43">
        <f t="shared" si="4"/>
        <v>8.1676054687499988</v>
      </c>
      <c r="G19" s="44">
        <f>(S19+S19*$K$2/100)/$J$1*O1</f>
        <v>171.51971484374999</v>
      </c>
      <c r="H19" s="45">
        <f t="shared" si="6"/>
        <v>217.34999999999997</v>
      </c>
      <c r="I19" s="45">
        <f t="shared" si="7"/>
        <v>10.867499999999998</v>
      </c>
      <c r="J19" s="44">
        <f>(T19+T19*$K$2/100)/$J$1*O1</f>
        <v>228.21749999999997</v>
      </c>
      <c r="K19" s="45">
        <f t="shared" si="9"/>
        <v>271.68749999999994</v>
      </c>
      <c r="L19" s="45">
        <f t="shared" si="10"/>
        <v>13.584374999999998</v>
      </c>
      <c r="M19" s="44">
        <f>(U19+U19*$K$2/100)/$J$1*O1</f>
        <v>285.27187499999997</v>
      </c>
      <c r="N19" s="46">
        <f t="shared" si="12"/>
        <v>319.23281249999991</v>
      </c>
      <c r="O19" s="46">
        <f t="shared" si="13"/>
        <v>15.961640624999996</v>
      </c>
      <c r="P19" s="44">
        <f>(V19+V19*$K$2/100)/$J$1*O1</f>
        <v>335.19445312499994</v>
      </c>
      <c r="Q19" s="4"/>
      <c r="R19" s="3">
        <f t="shared" si="15"/>
        <v>167.73749999999998</v>
      </c>
      <c r="S19" s="3">
        <f t="shared" si="16"/>
        <v>284.09062499999999</v>
      </c>
      <c r="T19" s="3">
        <f t="shared" si="17"/>
        <v>378</v>
      </c>
      <c r="U19" s="3">
        <f t="shared" si="18"/>
        <v>472.5</v>
      </c>
      <c r="V19" s="3">
        <f t="shared" si="19"/>
        <v>555.1875</v>
      </c>
      <c r="W19" s="26">
        <f t="shared" si="20"/>
        <v>472.5</v>
      </c>
    </row>
    <row r="20" spans="1:25" x14ac:dyDescent="0.3">
      <c r="A20" s="40"/>
      <c r="B20" s="43"/>
      <c r="C20" s="43"/>
      <c r="D20" s="44"/>
      <c r="E20" s="43"/>
      <c r="F20" s="43"/>
      <c r="G20" s="44"/>
      <c r="H20" s="45"/>
      <c r="I20" s="45"/>
      <c r="J20" s="44"/>
      <c r="K20" s="45"/>
      <c r="L20" s="45"/>
      <c r="M20" s="44"/>
      <c r="N20" s="46"/>
      <c r="O20" s="46"/>
      <c r="P20" s="44"/>
      <c r="Q20" s="4"/>
      <c r="R20" s="3"/>
      <c r="S20" s="3"/>
      <c r="T20" s="3"/>
      <c r="U20" s="3"/>
      <c r="V20" s="3"/>
      <c r="W20" s="29"/>
    </row>
    <row r="21" spans="1:25" x14ac:dyDescent="0.3">
      <c r="A21" s="40"/>
      <c r="B21" s="43"/>
      <c r="C21" s="43"/>
      <c r="D21" s="44"/>
      <c r="E21" s="43"/>
      <c r="F21" s="43"/>
      <c r="G21" s="44"/>
      <c r="H21" s="45"/>
      <c r="I21" s="45"/>
      <c r="J21" s="44"/>
      <c r="K21" s="45"/>
      <c r="L21" s="45"/>
      <c r="M21" s="44"/>
      <c r="N21" s="46"/>
      <c r="O21" s="46"/>
      <c r="P21" s="44"/>
      <c r="Q21" s="4"/>
      <c r="R21" s="3"/>
      <c r="S21" s="3"/>
      <c r="T21" s="3"/>
      <c r="U21" s="3"/>
      <c r="V21" s="3"/>
      <c r="W21" s="29"/>
    </row>
    <row r="22" spans="1:25" x14ac:dyDescent="0.3">
      <c r="A22" s="40"/>
      <c r="B22" s="43"/>
      <c r="C22" s="43"/>
      <c r="D22" s="44"/>
      <c r="E22" s="43"/>
      <c r="F22" s="43"/>
      <c r="G22" s="44"/>
      <c r="H22" s="45"/>
      <c r="I22" s="45"/>
      <c r="J22" s="44"/>
      <c r="K22" s="45"/>
      <c r="L22" s="45"/>
      <c r="M22" s="44"/>
      <c r="N22" s="46"/>
      <c r="O22" s="46"/>
      <c r="P22" s="44"/>
      <c r="Q22" s="4"/>
      <c r="R22" s="3"/>
      <c r="S22" s="3"/>
      <c r="T22" s="3"/>
      <c r="U22" s="3"/>
      <c r="V22" s="3"/>
      <c r="W22" s="29"/>
    </row>
    <row r="23" spans="1:25" x14ac:dyDescent="0.3">
      <c r="A23" s="40"/>
      <c r="B23" s="43"/>
      <c r="C23" s="43"/>
      <c r="D23" s="44"/>
      <c r="E23" s="43"/>
      <c r="F23" s="43"/>
      <c r="G23" s="44"/>
      <c r="H23" s="45"/>
      <c r="I23" s="45"/>
      <c r="J23" s="44"/>
      <c r="K23" s="45"/>
      <c r="L23" s="45"/>
      <c r="M23" s="44"/>
      <c r="N23" s="46"/>
      <c r="O23" s="46"/>
      <c r="P23" s="44"/>
      <c r="Q23" s="4"/>
      <c r="R23" s="3"/>
      <c r="S23" s="3"/>
      <c r="T23" s="3"/>
      <c r="U23" s="3"/>
      <c r="V23" s="3"/>
      <c r="W23" s="29"/>
    </row>
    <row r="24" spans="1:25" x14ac:dyDescent="0.3">
      <c r="A24" s="40"/>
      <c r="B24" s="43"/>
      <c r="C24" s="43"/>
      <c r="D24" s="44"/>
      <c r="E24" s="43"/>
      <c r="F24" s="43"/>
      <c r="G24" s="44"/>
      <c r="H24" s="45"/>
      <c r="I24" s="45"/>
      <c r="J24" s="44"/>
      <c r="K24" s="45"/>
      <c r="L24" s="45"/>
      <c r="M24" s="44"/>
      <c r="N24" s="46"/>
      <c r="O24" s="46"/>
      <c r="P24" s="44"/>
      <c r="Q24" s="4"/>
      <c r="R24" s="3"/>
      <c r="S24" s="3"/>
      <c r="T24" s="3"/>
      <c r="U24" s="3"/>
      <c r="V24" s="3"/>
      <c r="W24" s="29"/>
    </row>
    <row r="25" spans="1:25" x14ac:dyDescent="0.3">
      <c r="A25" s="40"/>
      <c r="B25" s="43"/>
      <c r="C25" s="43"/>
      <c r="D25" s="44"/>
      <c r="E25" s="43"/>
      <c r="F25" s="43"/>
      <c r="G25" s="44"/>
      <c r="H25" s="45"/>
      <c r="I25" s="45"/>
      <c r="J25" s="44"/>
      <c r="K25" s="45"/>
      <c r="L25" s="45"/>
      <c r="M25" s="44"/>
      <c r="N25" s="46"/>
      <c r="O25" s="46"/>
      <c r="P25" s="44"/>
      <c r="Q25" s="4"/>
      <c r="R25" s="3"/>
      <c r="S25" s="3"/>
      <c r="T25" s="3"/>
      <c r="U25" s="3"/>
      <c r="V25" s="3"/>
      <c r="W25" s="29"/>
    </row>
    <row r="26" spans="1:25" x14ac:dyDescent="0.3">
      <c r="A26" s="40"/>
      <c r="B26" s="43"/>
      <c r="C26" s="43"/>
      <c r="D26" s="44"/>
      <c r="E26" s="43"/>
      <c r="F26" s="43"/>
      <c r="G26" s="44"/>
      <c r="H26" s="45"/>
      <c r="I26" s="45"/>
      <c r="J26" s="44"/>
      <c r="K26" s="45"/>
      <c r="L26" s="45"/>
      <c r="M26" s="44"/>
      <c r="N26" s="46"/>
      <c r="O26" s="46"/>
      <c r="P26" s="44"/>
      <c r="Q26" s="4"/>
      <c r="R26" s="3"/>
      <c r="S26" s="3"/>
      <c r="T26" s="3"/>
      <c r="U26" s="3"/>
      <c r="V26" s="3"/>
      <c r="W26" s="29"/>
    </row>
    <row r="27" spans="1:25" x14ac:dyDescent="0.3">
      <c r="A27" s="40"/>
      <c r="B27" s="43"/>
      <c r="C27" s="43"/>
      <c r="D27" s="44"/>
      <c r="E27" s="43"/>
      <c r="F27" s="43"/>
      <c r="G27" s="44"/>
      <c r="H27" s="45"/>
      <c r="I27" s="45"/>
      <c r="J27" s="44"/>
      <c r="K27" s="45"/>
      <c r="L27" s="45"/>
      <c r="M27" s="44"/>
      <c r="N27" s="46"/>
      <c r="O27" s="46"/>
      <c r="P27" s="44"/>
      <c r="Q27" s="4"/>
      <c r="R27" s="3"/>
      <c r="S27" s="3"/>
      <c r="T27" s="3"/>
      <c r="U27" s="3"/>
      <c r="V27" s="3"/>
      <c r="W27" s="29"/>
    </row>
    <row r="28" spans="1:25" x14ac:dyDescent="0.3">
      <c r="A28" s="40"/>
      <c r="B28" s="43"/>
      <c r="C28" s="43"/>
      <c r="D28" s="44"/>
      <c r="E28" s="43"/>
      <c r="F28" s="43"/>
      <c r="G28" s="44"/>
      <c r="H28" s="45"/>
      <c r="I28" s="45"/>
      <c r="J28" s="44"/>
      <c r="K28" s="45"/>
      <c r="L28" s="45"/>
      <c r="M28" s="44"/>
      <c r="N28" s="46"/>
      <c r="O28" s="46"/>
      <c r="P28" s="44"/>
      <c r="Q28" s="4"/>
      <c r="R28" s="3"/>
      <c r="S28" s="3"/>
      <c r="T28" s="3"/>
      <c r="U28" s="3"/>
      <c r="V28" s="3"/>
      <c r="W28" s="29"/>
    </row>
    <row r="29" spans="1:25" ht="15.75" customHeight="1" x14ac:dyDescent="0.3">
      <c r="A29" s="10"/>
      <c r="B29" s="11"/>
      <c r="C29" s="1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 t="s">
        <v>5</v>
      </c>
      <c r="Q29" s="4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8" t="s">
        <v>5</v>
      </c>
    </row>
    <row r="30" spans="1:25" x14ac:dyDescent="0.3">
      <c r="A30" s="12" t="s">
        <v>21</v>
      </c>
      <c r="B30" s="13"/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9" t="s">
        <v>5</v>
      </c>
      <c r="Q30" s="4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7"/>
    </row>
    <row r="31" spans="1:25" x14ac:dyDescent="0.3">
      <c r="A31" s="40" t="s">
        <v>54</v>
      </c>
      <c r="B31" s="43">
        <f>VALUE(D31*100/$K$3)</f>
        <v>223.65</v>
      </c>
      <c r="C31" s="43">
        <f>VALUE(D31*$K$2/$K$3)</f>
        <v>11.182499999999999</v>
      </c>
      <c r="D31" s="65">
        <f t="shared" ref="D31:D36" si="21">(R31+R31*$K$2/100)/$J$1</f>
        <v>234.83249999999998</v>
      </c>
      <c r="E31" s="47">
        <f>VALUE(G31*100/$K$3)</f>
        <v>380.69226190476184</v>
      </c>
      <c r="F31" s="47">
        <f>VALUE(G31*$K$2/$K$3)</f>
        <v>19.034613095238093</v>
      </c>
      <c r="G31" s="44">
        <f>(S31+S31*$K$2/100)/$J$1+2</f>
        <v>399.72687499999995</v>
      </c>
      <c r="H31" s="43">
        <f>VALUE(J31*100/$K$3)</f>
        <v>504.95238095238102</v>
      </c>
      <c r="I31" s="43">
        <f>VALUE(J31*$K$2/$K$3)</f>
        <v>25.247619047619047</v>
      </c>
      <c r="J31" s="44">
        <f>(T31+T31*$K$2/100)/$J$1+1</f>
        <v>530.20000000000005</v>
      </c>
      <c r="K31" s="46">
        <f>VALUE(M31*100/$K$3)</f>
        <v>632.85714285714289</v>
      </c>
      <c r="L31" s="46">
        <f>VALUE(M31*$K$2/$K$3)</f>
        <v>31.642857142857142</v>
      </c>
      <c r="M31" s="48">
        <f>(U31+U31*$K$2/100)/$J$1+3</f>
        <v>664.5</v>
      </c>
      <c r="N31" s="46">
        <f>VALUE(P31*100/$K$3)</f>
        <v>743.10714285714289</v>
      </c>
      <c r="O31" s="46">
        <f>VALUE(P31*$K$2/$K$3)</f>
        <v>37.155357142857142</v>
      </c>
      <c r="P31" s="44">
        <f>(V31+V31*$K$2/100)/$J$1+3</f>
        <v>780.26250000000005</v>
      </c>
      <c r="Q31" s="4"/>
      <c r="R31" s="3">
        <f>W31*$S$1</f>
        <v>223.64999999999998</v>
      </c>
      <c r="S31" s="3">
        <f>W31*$S$2</f>
        <v>378.78749999999997</v>
      </c>
      <c r="T31" s="3">
        <f>W31*$U$1</f>
        <v>504</v>
      </c>
      <c r="U31" s="3">
        <f>W31*$U$2</f>
        <v>630</v>
      </c>
      <c r="V31" s="3">
        <f>W31*$W$1</f>
        <v>740.25</v>
      </c>
      <c r="W31" s="26">
        <f>'Base Premium'!J32</f>
        <v>630</v>
      </c>
      <c r="Y31">
        <v>450</v>
      </c>
    </row>
    <row r="32" spans="1:25" ht="14.25" customHeight="1" x14ac:dyDescent="0.3">
      <c r="A32" s="40" t="s">
        <v>53</v>
      </c>
      <c r="B32" s="43">
        <f t="shared" ref="B32:B44" si="22">VALUE(D32*100/$K$3)</f>
        <v>223.65</v>
      </c>
      <c r="C32" s="43">
        <f t="shared" ref="C32:C44" si="23">VALUE(D32*$K$2/$K$3)</f>
        <v>11.182499999999999</v>
      </c>
      <c r="D32" s="65">
        <f t="shared" si="21"/>
        <v>234.83249999999998</v>
      </c>
      <c r="E32" s="47">
        <f t="shared" ref="E32:E44" si="24">VALUE(G32*100/$K$3)</f>
        <v>380.69226190476184</v>
      </c>
      <c r="F32" s="47">
        <f t="shared" ref="F32:F44" si="25">VALUE(G32*$K$2/$K$3)</f>
        <v>19.034613095238093</v>
      </c>
      <c r="G32" s="44">
        <f>(S32+S32*$K$2/100)/$J$1+2</f>
        <v>399.72687499999995</v>
      </c>
      <c r="H32" s="43">
        <f t="shared" ref="H32:H44" si="26">VALUE(J32*100/$K$3)</f>
        <v>504.95238095238102</v>
      </c>
      <c r="I32" s="43">
        <f t="shared" ref="I32:I44" si="27">VALUE(J32*$K$2/$K$3)</f>
        <v>25.247619047619047</v>
      </c>
      <c r="J32" s="44">
        <f>(T32+T32*$K$2/100)/$J$1+1</f>
        <v>530.20000000000005</v>
      </c>
      <c r="K32" s="46">
        <f t="shared" ref="K32:K44" si="28">VALUE(M32*100/$K$3)</f>
        <v>632.85714285714289</v>
      </c>
      <c r="L32" s="46">
        <f t="shared" ref="L32:L44" si="29">VALUE(M32*$K$2/$K$3)</f>
        <v>31.642857142857142</v>
      </c>
      <c r="M32" s="48">
        <f>(U32+U32*$K$2/100)/$J$1+3</f>
        <v>664.5</v>
      </c>
      <c r="N32" s="46">
        <f t="shared" ref="N32:N44" si="30">VALUE(P32*100/$K$3)</f>
        <v>743.10714285714289</v>
      </c>
      <c r="O32" s="46">
        <f t="shared" ref="O32:O44" si="31">VALUE(P32*$K$2/$K$3)</f>
        <v>37.155357142857142</v>
      </c>
      <c r="P32" s="44">
        <f>(V32+V32*$K$2/100)/$J$1+3</f>
        <v>780.26250000000005</v>
      </c>
      <c r="Q32" s="4"/>
      <c r="R32" s="3">
        <f t="shared" ref="R32:R44" si="32">W32*$S$1</f>
        <v>223.64999999999998</v>
      </c>
      <c r="S32" s="3">
        <f t="shared" ref="S32:S44" si="33">W32*$S$2</f>
        <v>378.78749999999997</v>
      </c>
      <c r="T32" s="3">
        <f t="shared" ref="T32:T44" si="34">W32*$U$1</f>
        <v>504</v>
      </c>
      <c r="U32" s="3">
        <f t="shared" ref="U32:U44" si="35">W32*$U$2</f>
        <v>630</v>
      </c>
      <c r="V32" s="3">
        <f t="shared" ref="V32:V44" si="36">W32*$W$1</f>
        <v>740.25</v>
      </c>
      <c r="W32" s="26">
        <f>'Base Premium'!J32</f>
        <v>630</v>
      </c>
      <c r="Y32">
        <v>452</v>
      </c>
    </row>
    <row r="33" spans="1:25" x14ac:dyDescent="0.3">
      <c r="A33" s="40" t="s">
        <v>59</v>
      </c>
      <c r="B33" s="43">
        <f t="shared" si="22"/>
        <v>342.66374999999999</v>
      </c>
      <c r="C33" s="43">
        <f t="shared" si="23"/>
        <v>17.133187500000002</v>
      </c>
      <c r="D33" s="44">
        <f t="shared" si="21"/>
        <v>359.79693750000001</v>
      </c>
      <c r="E33" s="47">
        <f t="shared" si="24"/>
        <v>581.30894345238096</v>
      </c>
      <c r="F33" s="47">
        <f t="shared" si="25"/>
        <v>29.065447172619052</v>
      </c>
      <c r="G33" s="44">
        <f>(S33+S33*$K$2/100)/$J$1+1</f>
        <v>610.37439062500005</v>
      </c>
      <c r="H33" s="43">
        <f t="shared" si="26"/>
        <v>776.00952380952378</v>
      </c>
      <c r="I33" s="43">
        <f t="shared" si="27"/>
        <v>38.800476190476189</v>
      </c>
      <c r="J33" s="44">
        <f>(T33+T33*$K$2/100)/$J$1+4</f>
        <v>814.81000000000006</v>
      </c>
      <c r="K33" s="46">
        <f t="shared" si="28"/>
        <v>966.20238095238096</v>
      </c>
      <c r="L33" s="46">
        <f t="shared" si="29"/>
        <v>48.310119047619047</v>
      </c>
      <c r="M33" s="48">
        <f>(U33+U33*$K$2/100)/$J$1+1</f>
        <v>1014.5125</v>
      </c>
      <c r="N33" s="46">
        <f t="shared" si="30"/>
        <v>1137.9782738095239</v>
      </c>
      <c r="O33" s="46">
        <f t="shared" si="31"/>
        <v>56.898913690476192</v>
      </c>
      <c r="P33" s="44">
        <f>(V33+V33*$K$2/100)/$J$1+4</f>
        <v>1194.8771875</v>
      </c>
      <c r="Q33" s="4"/>
      <c r="R33" s="3">
        <f t="shared" si="32"/>
        <v>342.66374999999999</v>
      </c>
      <c r="S33" s="3">
        <f t="shared" si="33"/>
        <v>580.3565625</v>
      </c>
      <c r="T33" s="3">
        <f t="shared" si="34"/>
        <v>772.2</v>
      </c>
      <c r="U33" s="3">
        <f t="shared" si="35"/>
        <v>965.25</v>
      </c>
      <c r="V33" s="3">
        <f t="shared" si="36"/>
        <v>1134.16875</v>
      </c>
      <c r="W33" s="80">
        <f>'Base Premium'!J33</f>
        <v>965.25</v>
      </c>
      <c r="Y33">
        <v>475</v>
      </c>
    </row>
    <row r="34" spans="1:25" ht="15" customHeight="1" x14ac:dyDescent="0.3">
      <c r="A34" s="40" t="s">
        <v>56</v>
      </c>
      <c r="B34" s="43">
        <f t="shared" si="22"/>
        <v>342.66374999999999</v>
      </c>
      <c r="C34" s="43">
        <f t="shared" si="23"/>
        <v>17.133187500000002</v>
      </c>
      <c r="D34" s="44">
        <f t="shared" si="21"/>
        <v>359.79693750000001</v>
      </c>
      <c r="E34" s="47">
        <f t="shared" si="24"/>
        <v>581.30894345238096</v>
      </c>
      <c r="F34" s="47">
        <f t="shared" si="25"/>
        <v>29.065447172619052</v>
      </c>
      <c r="G34" s="44">
        <f>(S34+S34*$K$2/100)/$J$1+1</f>
        <v>610.37439062500005</v>
      </c>
      <c r="H34" s="43">
        <f t="shared" si="26"/>
        <v>776.00952380952378</v>
      </c>
      <c r="I34" s="43">
        <f t="shared" si="27"/>
        <v>38.800476190476189</v>
      </c>
      <c r="J34" s="44">
        <f>(T34+T34*$K$2/100)/$J$1+4</f>
        <v>814.81000000000006</v>
      </c>
      <c r="K34" s="46">
        <f t="shared" si="28"/>
        <v>966.20238095238096</v>
      </c>
      <c r="L34" s="46">
        <f t="shared" si="29"/>
        <v>48.310119047619047</v>
      </c>
      <c r="M34" s="48">
        <f>(U34+U34*$K$2/100)/$J$1+1</f>
        <v>1014.5125</v>
      </c>
      <c r="N34" s="46">
        <f t="shared" si="30"/>
        <v>1137.9782738095239</v>
      </c>
      <c r="O34" s="46">
        <f t="shared" si="31"/>
        <v>56.898913690476192</v>
      </c>
      <c r="P34" s="44">
        <f>(V34+V34*$K$2/100)/$J$1+4</f>
        <v>1194.8771875</v>
      </c>
      <c r="Q34" s="4"/>
      <c r="R34" s="3">
        <f t="shared" si="32"/>
        <v>342.66374999999999</v>
      </c>
      <c r="S34" s="3">
        <f t="shared" si="33"/>
        <v>580.3565625</v>
      </c>
      <c r="T34" s="3">
        <f t="shared" si="34"/>
        <v>772.2</v>
      </c>
      <c r="U34" s="3">
        <f t="shared" si="35"/>
        <v>965.25</v>
      </c>
      <c r="V34" s="3">
        <f t="shared" si="36"/>
        <v>1134.16875</v>
      </c>
      <c r="W34" s="80">
        <f>'Base Premium'!J34</f>
        <v>965.25</v>
      </c>
      <c r="Y34">
        <v>480</v>
      </c>
    </row>
    <row r="35" spans="1:25" ht="14.25" customHeight="1" x14ac:dyDescent="0.3">
      <c r="A35" s="40" t="s">
        <v>60</v>
      </c>
      <c r="B35" s="43">
        <f t="shared" si="22"/>
        <v>380.73750000000001</v>
      </c>
      <c r="C35" s="43">
        <f t="shared" si="23"/>
        <v>19.036874999999998</v>
      </c>
      <c r="D35" s="81">
        <f t="shared" si="21"/>
        <v>399.77437499999996</v>
      </c>
      <c r="E35" s="47">
        <f t="shared" si="24"/>
        <v>647.69776785714271</v>
      </c>
      <c r="F35" s="47">
        <f t="shared" si="25"/>
        <v>32.384888392857135</v>
      </c>
      <c r="G35" s="44">
        <f>(S35+S35*$K$2/100)/$J$1+3</f>
        <v>680.0826562499999</v>
      </c>
      <c r="H35" s="43">
        <f t="shared" si="26"/>
        <v>861.80952380952385</v>
      </c>
      <c r="I35" s="43">
        <f t="shared" si="27"/>
        <v>43.090476190476188</v>
      </c>
      <c r="J35" s="44">
        <f>(T35+T35*$K$2/100)/$J$1+4</f>
        <v>904.9</v>
      </c>
      <c r="K35" s="46">
        <f t="shared" si="28"/>
        <v>1076.3095238095239</v>
      </c>
      <c r="L35" s="46">
        <f t="shared" si="29"/>
        <v>53.81547619047619</v>
      </c>
      <c r="M35" s="48">
        <f>(U35+U35*$K$2/100)/$J$1+4</f>
        <v>1130.125</v>
      </c>
      <c r="N35" s="46">
        <f t="shared" si="30"/>
        <v>1262.0922619047619</v>
      </c>
      <c r="O35" s="46">
        <f t="shared" si="31"/>
        <v>63.104613095238093</v>
      </c>
      <c r="P35" s="44">
        <f>(V35+V35*$K$2/100)/$J$1+2</f>
        <v>1325.1968750000001</v>
      </c>
      <c r="Q35" s="4"/>
      <c r="R35" s="3">
        <f t="shared" si="32"/>
        <v>380.73749999999995</v>
      </c>
      <c r="S35" s="3">
        <f t="shared" si="33"/>
        <v>644.84062499999993</v>
      </c>
      <c r="T35" s="3">
        <f t="shared" si="34"/>
        <v>858</v>
      </c>
      <c r="U35" s="3">
        <f t="shared" si="35"/>
        <v>1072.5</v>
      </c>
      <c r="V35" s="3">
        <f t="shared" si="36"/>
        <v>1260.1875</v>
      </c>
      <c r="W35" s="80">
        <f>'Base Premium'!J35</f>
        <v>1072.5</v>
      </c>
      <c r="Y35">
        <v>850</v>
      </c>
    </row>
    <row r="36" spans="1:25" x14ac:dyDescent="0.3">
      <c r="A36" s="40" t="s">
        <v>61</v>
      </c>
      <c r="B36" s="43">
        <f t="shared" si="22"/>
        <v>314.48917499999999</v>
      </c>
      <c r="C36" s="43">
        <f t="shared" si="23"/>
        <v>15.72445875</v>
      </c>
      <c r="D36" s="81">
        <f t="shared" si="21"/>
        <v>330.21363374999999</v>
      </c>
      <c r="E36" s="47">
        <f t="shared" si="24"/>
        <v>533.59073720238086</v>
      </c>
      <c r="F36" s="47">
        <f t="shared" si="25"/>
        <v>26.679536860119043</v>
      </c>
      <c r="G36" s="44">
        <f>(S36+S36*$K$2/100)/$J$1+1</f>
        <v>560.27027406249988</v>
      </c>
      <c r="H36" s="43">
        <f t="shared" si="26"/>
        <v>709.66038095238105</v>
      </c>
      <c r="I36" s="43">
        <f t="shared" si="27"/>
        <v>35.483019047619045</v>
      </c>
      <c r="J36" s="44">
        <f>(T36+T36*$K$2/100)/$J$1+1</f>
        <v>745.14340000000004</v>
      </c>
      <c r="K36" s="46">
        <f t="shared" si="28"/>
        <v>885.88499999999999</v>
      </c>
      <c r="L36" s="46">
        <f t="shared" si="29"/>
        <v>44.294249999999998</v>
      </c>
      <c r="M36" s="48">
        <f t="shared" ref="M36" si="37">(U36+U36*$K$2/100)/$J$1</f>
        <v>930.17925000000002</v>
      </c>
      <c r="N36" s="46">
        <f t="shared" si="30"/>
        <v>1042.8196369047619</v>
      </c>
      <c r="O36" s="46">
        <f t="shared" si="31"/>
        <v>52.140981845238088</v>
      </c>
      <c r="P36" s="44">
        <f>(V36+V36*$K$2/100)/$J$1+2</f>
        <v>1094.9606187499999</v>
      </c>
      <c r="Q36" s="4"/>
      <c r="R36" s="3">
        <f t="shared" si="32"/>
        <v>314.48917499999999</v>
      </c>
      <c r="S36" s="3">
        <f t="shared" si="33"/>
        <v>532.6383562499999</v>
      </c>
      <c r="T36" s="3">
        <f t="shared" si="34"/>
        <v>708.70800000000008</v>
      </c>
      <c r="U36" s="3">
        <f t="shared" si="35"/>
        <v>885.88499999999999</v>
      </c>
      <c r="V36" s="3">
        <f t="shared" si="36"/>
        <v>1040.9148749999999</v>
      </c>
      <c r="W36" s="26">
        <f>'Base Premium'!J36</f>
        <v>885.88499999999999</v>
      </c>
      <c r="Y36">
        <v>1000</v>
      </c>
    </row>
    <row r="37" spans="1:25" ht="15.75" customHeight="1" x14ac:dyDescent="0.3">
      <c r="A37" s="40" t="s">
        <v>57</v>
      </c>
      <c r="B37" s="43">
        <f t="shared" si="22"/>
        <v>299.66101190476189</v>
      </c>
      <c r="C37" s="43">
        <f t="shared" si="23"/>
        <v>14.983050595238094</v>
      </c>
      <c r="D37" s="81">
        <f>(R37+R37*$K$2/100)/$J$1+2</f>
        <v>314.64406249999996</v>
      </c>
      <c r="E37" s="47">
        <f t="shared" si="24"/>
        <v>504.29843749999992</v>
      </c>
      <c r="F37" s="47">
        <f t="shared" si="25"/>
        <v>25.214921874999995</v>
      </c>
      <c r="G37" s="44">
        <f>(S37+S37*$K$2/100)/$J$1</f>
        <v>529.51335937499994</v>
      </c>
      <c r="H37" s="43">
        <f t="shared" si="26"/>
        <v>671</v>
      </c>
      <c r="I37" s="43">
        <f t="shared" si="27"/>
        <v>33.549999999999997</v>
      </c>
      <c r="J37" s="44">
        <f>(T37+T37*$K$2/100)/$J$1</f>
        <v>704.55</v>
      </c>
      <c r="K37" s="46">
        <f t="shared" si="28"/>
        <v>842.55952380952385</v>
      </c>
      <c r="L37" s="46">
        <f t="shared" si="29"/>
        <v>42.12797619047619</v>
      </c>
      <c r="M37" s="48">
        <f>(U37+U37*$K$2/100)/$J$1+4</f>
        <v>884.6875</v>
      </c>
      <c r="N37" s="46">
        <f t="shared" si="30"/>
        <v>985.53125</v>
      </c>
      <c r="O37" s="46">
        <f t="shared" si="31"/>
        <v>49.276562499999997</v>
      </c>
      <c r="P37" s="44">
        <f t="shared" ref="P37:P41" si="38">(V37+V37*$K$2/100)/$J$1</f>
        <v>1034.8078125</v>
      </c>
      <c r="Q37" s="4"/>
      <c r="R37" s="3">
        <f t="shared" si="32"/>
        <v>297.75624999999997</v>
      </c>
      <c r="S37" s="3">
        <f t="shared" si="33"/>
        <v>504.29843749999998</v>
      </c>
      <c r="T37" s="3">
        <f t="shared" si="34"/>
        <v>671</v>
      </c>
      <c r="U37" s="3">
        <f t="shared" si="35"/>
        <v>838.75</v>
      </c>
      <c r="V37" s="3">
        <f t="shared" si="36"/>
        <v>985.53125</v>
      </c>
      <c r="W37" s="26">
        <f>'Base Premium'!J37</f>
        <v>838.75</v>
      </c>
      <c r="Y37">
        <v>525</v>
      </c>
    </row>
    <row r="38" spans="1:25" x14ac:dyDescent="0.3">
      <c r="A38" s="40" t="s">
        <v>58</v>
      </c>
      <c r="B38" s="43">
        <f t="shared" si="22"/>
        <v>299.66101190476189</v>
      </c>
      <c r="C38" s="43">
        <f t="shared" si="23"/>
        <v>14.983050595238094</v>
      </c>
      <c r="D38" s="81">
        <f>(R38+R38*$K$2/100)/$J$1+2</f>
        <v>314.64406249999996</v>
      </c>
      <c r="E38" s="47">
        <f t="shared" si="24"/>
        <v>504.29843749999992</v>
      </c>
      <c r="F38" s="47">
        <f t="shared" si="25"/>
        <v>25.214921874999995</v>
      </c>
      <c r="G38" s="44">
        <f>(S38+S38*$K$2/100)/$J$1</f>
        <v>529.51335937499994</v>
      </c>
      <c r="H38" s="43">
        <f t="shared" si="26"/>
        <v>671</v>
      </c>
      <c r="I38" s="43">
        <f t="shared" si="27"/>
        <v>33.549999999999997</v>
      </c>
      <c r="J38" s="44">
        <f>(T38+T38*$K$2/100)/$J$1</f>
        <v>704.55</v>
      </c>
      <c r="K38" s="46">
        <f t="shared" si="28"/>
        <v>842.55952380952385</v>
      </c>
      <c r="L38" s="46">
        <f t="shared" si="29"/>
        <v>42.12797619047619</v>
      </c>
      <c r="M38" s="48">
        <f>(U38+U38*$K$2/100)/$J$1+4</f>
        <v>884.6875</v>
      </c>
      <c r="N38" s="46">
        <f t="shared" si="30"/>
        <v>985.53125</v>
      </c>
      <c r="O38" s="46">
        <f t="shared" si="31"/>
        <v>49.276562499999997</v>
      </c>
      <c r="P38" s="44">
        <f t="shared" si="38"/>
        <v>1034.8078125</v>
      </c>
      <c r="Q38" s="4"/>
      <c r="R38" s="3">
        <f t="shared" si="32"/>
        <v>297.75624999999997</v>
      </c>
      <c r="S38" s="3">
        <f t="shared" si="33"/>
        <v>504.29843749999998</v>
      </c>
      <c r="T38" s="3">
        <f t="shared" si="34"/>
        <v>671</v>
      </c>
      <c r="U38" s="3">
        <f t="shared" si="35"/>
        <v>838.75</v>
      </c>
      <c r="V38" s="3">
        <f t="shared" si="36"/>
        <v>985.53125</v>
      </c>
      <c r="W38" s="26">
        <f>'Base Premium'!J38</f>
        <v>838.75</v>
      </c>
      <c r="Y38">
        <v>550</v>
      </c>
    </row>
    <row r="39" spans="1:25" x14ac:dyDescent="0.3">
      <c r="A39" s="40" t="s">
        <v>55</v>
      </c>
      <c r="B39" s="43">
        <f t="shared" si="22"/>
        <v>223.65</v>
      </c>
      <c r="C39" s="43">
        <f t="shared" si="23"/>
        <v>11.182499999999999</v>
      </c>
      <c r="D39" s="81">
        <f>(R39+R39*$K$2/100)/$J$1</f>
        <v>234.83249999999998</v>
      </c>
      <c r="E39" s="47">
        <f t="shared" si="24"/>
        <v>380.69226190476184</v>
      </c>
      <c r="F39" s="47">
        <f t="shared" si="25"/>
        <v>19.034613095238093</v>
      </c>
      <c r="G39" s="44">
        <f>(S39+S39*$K$2/100)/$J$1+2</f>
        <v>399.72687499999995</v>
      </c>
      <c r="H39" s="43">
        <f t="shared" si="26"/>
        <v>504.95238095238102</v>
      </c>
      <c r="I39" s="43">
        <f t="shared" si="27"/>
        <v>25.247619047619047</v>
      </c>
      <c r="J39" s="44">
        <f>(T39+T39*$K$2/100)/$J$1+1</f>
        <v>530.20000000000005</v>
      </c>
      <c r="K39" s="46">
        <f t="shared" si="28"/>
        <v>632.85714285714289</v>
      </c>
      <c r="L39" s="46">
        <f t="shared" si="29"/>
        <v>31.642857142857142</v>
      </c>
      <c r="M39" s="48">
        <f>(U39+U39*$K$2/100)/$J$1+3</f>
        <v>664.5</v>
      </c>
      <c r="N39" s="46">
        <f t="shared" si="30"/>
        <v>743.10714285714289</v>
      </c>
      <c r="O39" s="46">
        <f t="shared" si="31"/>
        <v>37.155357142857142</v>
      </c>
      <c r="P39" s="44">
        <f>(V39+V39*$K$2/100)/$J$1+3</f>
        <v>780.26250000000005</v>
      </c>
      <c r="Q39" s="4"/>
      <c r="R39" s="3">
        <f t="shared" si="32"/>
        <v>223.64999999999998</v>
      </c>
      <c r="S39" s="3">
        <f t="shared" si="33"/>
        <v>378.78749999999997</v>
      </c>
      <c r="T39" s="3">
        <f t="shared" si="34"/>
        <v>504</v>
      </c>
      <c r="U39" s="3">
        <f t="shared" si="35"/>
        <v>630</v>
      </c>
      <c r="V39" s="3">
        <f t="shared" si="36"/>
        <v>740.25</v>
      </c>
      <c r="W39" s="26">
        <f>'Base Premium'!J39</f>
        <v>630</v>
      </c>
      <c r="Y39">
        <v>540</v>
      </c>
    </row>
    <row r="40" spans="1:25" x14ac:dyDescent="0.3">
      <c r="A40" s="40" t="s">
        <v>24</v>
      </c>
      <c r="B40" s="43">
        <f t="shared" si="22"/>
        <v>276.20714285714286</v>
      </c>
      <c r="C40" s="43">
        <f t="shared" si="23"/>
        <v>13.810357142857141</v>
      </c>
      <c r="D40" s="44">
        <f>(R40+R40*$K$2/100)/$J$1+3</f>
        <v>290.01749999999998</v>
      </c>
      <c r="E40" s="47">
        <f t="shared" si="24"/>
        <v>466.77202380952383</v>
      </c>
      <c r="F40" s="47">
        <f t="shared" si="25"/>
        <v>23.33860119047619</v>
      </c>
      <c r="G40" s="44">
        <f>(S40+S40*$K$2/100)/$J$1+4</f>
        <v>490.11062499999997</v>
      </c>
      <c r="H40" s="43">
        <f t="shared" si="26"/>
        <v>618.85714285714278</v>
      </c>
      <c r="I40" s="43">
        <f t="shared" si="27"/>
        <v>30.942857142857143</v>
      </c>
      <c r="J40" s="44">
        <f>(T40+T40*$K$2/100)/$J$1+3</f>
        <v>649.79999999999995</v>
      </c>
      <c r="K40" s="46">
        <f t="shared" si="28"/>
        <v>770.95238095238096</v>
      </c>
      <c r="L40" s="46">
        <f t="shared" si="29"/>
        <v>38.547619047619051</v>
      </c>
      <c r="M40" s="48">
        <f>(U40+U40*$K$2/100)/$J$1+1</f>
        <v>809.5</v>
      </c>
      <c r="N40" s="46">
        <f t="shared" si="30"/>
        <v>904.75</v>
      </c>
      <c r="O40" s="46">
        <f t="shared" si="31"/>
        <v>45.237499999999997</v>
      </c>
      <c r="P40" s="44">
        <f t="shared" si="38"/>
        <v>949.98749999999995</v>
      </c>
      <c r="Q40" s="4"/>
      <c r="R40" s="3">
        <f t="shared" si="32"/>
        <v>273.34999999999997</v>
      </c>
      <c r="S40" s="3">
        <f t="shared" si="33"/>
        <v>462.96249999999998</v>
      </c>
      <c r="T40" s="3">
        <f t="shared" si="34"/>
        <v>616</v>
      </c>
      <c r="U40" s="3">
        <f t="shared" si="35"/>
        <v>770</v>
      </c>
      <c r="V40" s="3">
        <f t="shared" si="36"/>
        <v>904.75</v>
      </c>
      <c r="W40" s="26">
        <f>'Base Premium'!J40</f>
        <v>770</v>
      </c>
      <c r="Y40">
        <v>400</v>
      </c>
    </row>
    <row r="41" spans="1:25" x14ac:dyDescent="0.3">
      <c r="A41" s="40" t="s">
        <v>25</v>
      </c>
      <c r="B41" s="43">
        <f t="shared" si="22"/>
        <v>276.20714285714286</v>
      </c>
      <c r="C41" s="43">
        <f t="shared" si="23"/>
        <v>13.810357142857141</v>
      </c>
      <c r="D41" s="44">
        <f>(R41+R41*$K$2/100)/$J$1+3</f>
        <v>290.01749999999998</v>
      </c>
      <c r="E41" s="47">
        <f t="shared" si="24"/>
        <v>466.77202380952383</v>
      </c>
      <c r="F41" s="47">
        <f t="shared" si="25"/>
        <v>23.33860119047619</v>
      </c>
      <c r="G41" s="44">
        <f>(S41+S41*$K$2/100)/$J$1+4</f>
        <v>490.11062499999997</v>
      </c>
      <c r="H41" s="43">
        <f t="shared" si="26"/>
        <v>618.85714285714278</v>
      </c>
      <c r="I41" s="43">
        <f t="shared" si="27"/>
        <v>30.942857142857143</v>
      </c>
      <c r="J41" s="44">
        <f>(T41+T41*$K$2/100)/$J$1+3</f>
        <v>649.79999999999995</v>
      </c>
      <c r="K41" s="46">
        <f t="shared" si="28"/>
        <v>770.95238095238096</v>
      </c>
      <c r="L41" s="46">
        <f t="shared" si="29"/>
        <v>38.547619047619051</v>
      </c>
      <c r="M41" s="48">
        <f>(U41+U41*$K$2/100)/$J$1+1</f>
        <v>809.5</v>
      </c>
      <c r="N41" s="46">
        <f t="shared" si="30"/>
        <v>904.75</v>
      </c>
      <c r="O41" s="46">
        <f t="shared" si="31"/>
        <v>45.237499999999997</v>
      </c>
      <c r="P41" s="44">
        <f t="shared" si="38"/>
        <v>949.98749999999995</v>
      </c>
      <c r="Q41" s="4"/>
      <c r="R41" s="3">
        <f t="shared" si="32"/>
        <v>273.34999999999997</v>
      </c>
      <c r="S41" s="3">
        <f t="shared" si="33"/>
        <v>462.96249999999998</v>
      </c>
      <c r="T41" s="3">
        <f t="shared" si="34"/>
        <v>616</v>
      </c>
      <c r="U41" s="3">
        <f t="shared" si="35"/>
        <v>770</v>
      </c>
      <c r="V41" s="3">
        <f t="shared" si="36"/>
        <v>904.75</v>
      </c>
      <c r="W41" s="26">
        <f>'Base Premium'!J41</f>
        <v>770</v>
      </c>
      <c r="Y41">
        <v>300</v>
      </c>
    </row>
    <row r="42" spans="1:25" x14ac:dyDescent="0.3">
      <c r="A42" s="40" t="s">
        <v>26</v>
      </c>
      <c r="B42" s="43">
        <f t="shared" si="22"/>
        <v>223.65</v>
      </c>
      <c r="C42" s="43">
        <f t="shared" si="23"/>
        <v>11.182499999999999</v>
      </c>
      <c r="D42" s="44">
        <f>(R42+R42*$K$2/100)/$J$1</f>
        <v>234.83249999999998</v>
      </c>
      <c r="E42" s="47">
        <f t="shared" si="24"/>
        <v>380.69226190476184</v>
      </c>
      <c r="F42" s="47">
        <f t="shared" si="25"/>
        <v>19.034613095238093</v>
      </c>
      <c r="G42" s="44">
        <f>(S42+S42*$K$2/100)/$J$1+2</f>
        <v>399.72687499999995</v>
      </c>
      <c r="H42" s="43">
        <f t="shared" si="26"/>
        <v>504.95238095238102</v>
      </c>
      <c r="I42" s="43">
        <f t="shared" si="27"/>
        <v>25.247619047619047</v>
      </c>
      <c r="J42" s="44">
        <f>(T42+T42*$K$2/100)/$J$1+1</f>
        <v>530.20000000000005</v>
      </c>
      <c r="K42" s="46">
        <f t="shared" si="28"/>
        <v>632.85714285714289</v>
      </c>
      <c r="L42" s="46">
        <f t="shared" si="29"/>
        <v>31.642857142857142</v>
      </c>
      <c r="M42" s="48">
        <f>(U42+U42*$K$2/100)/$J$1+3</f>
        <v>664.5</v>
      </c>
      <c r="N42" s="46">
        <f t="shared" si="30"/>
        <v>743.10714285714289</v>
      </c>
      <c r="O42" s="46">
        <f t="shared" si="31"/>
        <v>37.155357142857142</v>
      </c>
      <c r="P42" s="44">
        <f>(V42+V42*$K$2/100)/$J$1+3</f>
        <v>780.26250000000005</v>
      </c>
      <c r="Q42" s="4"/>
      <c r="R42" s="3">
        <f t="shared" si="32"/>
        <v>223.64999999999998</v>
      </c>
      <c r="S42" s="3">
        <f t="shared" si="33"/>
        <v>378.78749999999997</v>
      </c>
      <c r="T42" s="3">
        <f t="shared" si="34"/>
        <v>504</v>
      </c>
      <c r="U42" s="3">
        <f t="shared" si="35"/>
        <v>630</v>
      </c>
      <c r="V42" s="3">
        <f t="shared" si="36"/>
        <v>740.25</v>
      </c>
      <c r="W42" s="26">
        <f>'Base Premium'!J42</f>
        <v>630</v>
      </c>
      <c r="Y42">
        <v>225</v>
      </c>
    </row>
    <row r="43" spans="1:25" x14ac:dyDescent="0.3">
      <c r="A43" s="40" t="s">
        <v>37</v>
      </c>
      <c r="B43" s="43">
        <f t="shared" si="22"/>
        <v>128.59875</v>
      </c>
      <c r="C43" s="43">
        <f t="shared" si="23"/>
        <v>6.4299374999999985</v>
      </c>
      <c r="D43" s="82">
        <f>((R43+R43*$K$2/100)/$J$1)*$O$1</f>
        <v>135.02868749999999</v>
      </c>
      <c r="E43" s="47">
        <f t="shared" si="24"/>
        <v>218.75519345238089</v>
      </c>
      <c r="F43" s="47">
        <f t="shared" si="25"/>
        <v>10.937759672619045</v>
      </c>
      <c r="G43" s="44">
        <f>((S43+S43*$K$2/100)/$J$1)*$O$1+1</f>
        <v>229.69295312499995</v>
      </c>
      <c r="H43" s="43">
        <f t="shared" si="26"/>
        <v>290.75238095238097</v>
      </c>
      <c r="I43" s="43">
        <f t="shared" si="27"/>
        <v>14.537619047619048</v>
      </c>
      <c r="J43" s="44">
        <f>((T43+T43*$K$2/100)/$J$1)*$O$1+1</f>
        <v>305.29000000000002</v>
      </c>
      <c r="K43" s="46">
        <f t="shared" si="28"/>
        <v>362.24999999999994</v>
      </c>
      <c r="L43" s="46">
        <f t="shared" si="29"/>
        <v>18.112499999999997</v>
      </c>
      <c r="M43" s="48">
        <f>((U43+U43*$K$2/100)/$J$1)*$O$1</f>
        <v>380.36249999999995</v>
      </c>
      <c r="N43" s="46">
        <f t="shared" si="30"/>
        <v>428.50089285714284</v>
      </c>
      <c r="O43" s="46">
        <f t="shared" si="31"/>
        <v>21.425044642857141</v>
      </c>
      <c r="P43" s="44">
        <f>((V43+V43*$K$2/100)/$J$1)*$O$1+3</f>
        <v>449.92593749999997</v>
      </c>
      <c r="R43" s="3">
        <f t="shared" si="32"/>
        <v>223.64999999999998</v>
      </c>
      <c r="S43" s="3">
        <f t="shared" si="33"/>
        <v>378.78749999999997</v>
      </c>
      <c r="T43" s="3">
        <f t="shared" si="34"/>
        <v>504</v>
      </c>
      <c r="U43" s="3">
        <f t="shared" si="35"/>
        <v>630</v>
      </c>
      <c r="V43" s="3">
        <f t="shared" si="36"/>
        <v>740.25</v>
      </c>
      <c r="W43" s="26">
        <f>'Base Premium'!J44</f>
        <v>630</v>
      </c>
      <c r="Y43">
        <v>400</v>
      </c>
    </row>
    <row r="44" spans="1:25" x14ac:dyDescent="0.3">
      <c r="A44" s="40" t="s">
        <v>62</v>
      </c>
      <c r="B44" s="43">
        <f t="shared" si="22"/>
        <v>128.59875</v>
      </c>
      <c r="C44" s="43">
        <f t="shared" si="23"/>
        <v>6.4299374999999985</v>
      </c>
      <c r="D44" s="82">
        <f>((R44+R44*$K$2/100)/$J$1)*$O$1</f>
        <v>135.02868749999999</v>
      </c>
      <c r="E44" s="47">
        <f t="shared" si="24"/>
        <v>218.75519345238089</v>
      </c>
      <c r="F44" s="47">
        <f t="shared" si="25"/>
        <v>10.937759672619045</v>
      </c>
      <c r="G44" s="44">
        <f>((S44+S44*$K$2/100)/$J$1)*$O$1+1</f>
        <v>229.69295312499995</v>
      </c>
      <c r="H44" s="43">
        <f t="shared" si="26"/>
        <v>290.75238095238097</v>
      </c>
      <c r="I44" s="43">
        <f t="shared" si="27"/>
        <v>14.537619047619048</v>
      </c>
      <c r="J44" s="44">
        <f>((T44+T44*$K$2/100)/$J$1)*$O$1+1</f>
        <v>305.29000000000002</v>
      </c>
      <c r="K44" s="46">
        <f t="shared" si="28"/>
        <v>362.24999999999994</v>
      </c>
      <c r="L44" s="46">
        <f t="shared" si="29"/>
        <v>18.112499999999997</v>
      </c>
      <c r="M44" s="48">
        <f>((U44+U44*$K$2/100)/$J$1)*$O$1</f>
        <v>380.36249999999995</v>
      </c>
      <c r="N44" s="46">
        <f t="shared" si="30"/>
        <v>428.50089285714284</v>
      </c>
      <c r="O44" s="46">
        <f t="shared" si="31"/>
        <v>21.425044642857141</v>
      </c>
      <c r="P44" s="44">
        <f>((V44+V44*$K$2/100)/$J$1)*$O$1+3</f>
        <v>449.92593749999997</v>
      </c>
      <c r="R44" s="3">
        <f t="shared" si="32"/>
        <v>223.64999999999998</v>
      </c>
      <c r="S44" s="3">
        <f t="shared" si="33"/>
        <v>378.78749999999997</v>
      </c>
      <c r="T44" s="3">
        <f t="shared" si="34"/>
        <v>504</v>
      </c>
      <c r="U44" s="3">
        <f t="shared" si="35"/>
        <v>630</v>
      </c>
      <c r="V44" s="3">
        <f t="shared" si="36"/>
        <v>740.25</v>
      </c>
      <c r="W44" s="26">
        <f>'Base Premium'!J44</f>
        <v>630</v>
      </c>
      <c r="Y44">
        <v>400</v>
      </c>
    </row>
    <row r="45" spans="1:25" x14ac:dyDescent="0.3">
      <c r="A45" s="40"/>
      <c r="B45" s="43"/>
      <c r="C45" s="43"/>
      <c r="D45" s="44"/>
      <c r="E45" s="43"/>
      <c r="F45" s="43"/>
      <c r="G45" s="44"/>
      <c r="H45" s="45"/>
      <c r="I45" s="45"/>
      <c r="J45" s="44"/>
      <c r="K45" s="45"/>
      <c r="L45" s="45"/>
      <c r="M45" s="44"/>
      <c r="N45" s="46"/>
      <c r="O45" s="46"/>
      <c r="P45" s="44"/>
      <c r="Q45" s="4"/>
      <c r="R45" s="3"/>
      <c r="S45" s="3"/>
      <c r="T45" s="3"/>
      <c r="U45" s="3"/>
      <c r="V45" s="3"/>
      <c r="W45" s="29"/>
    </row>
    <row r="46" spans="1:25" x14ac:dyDescent="0.3">
      <c r="A46" s="40"/>
      <c r="B46" s="43"/>
      <c r="C46" s="43"/>
      <c r="D46" s="44"/>
      <c r="E46" s="43"/>
      <c r="F46" s="43"/>
      <c r="G46" s="44"/>
      <c r="H46" s="45"/>
      <c r="I46" s="45"/>
      <c r="J46" s="44"/>
      <c r="K46" s="45"/>
      <c r="L46" s="45"/>
      <c r="M46" s="44"/>
      <c r="N46" s="46"/>
      <c r="O46" s="46"/>
      <c r="P46" s="44"/>
      <c r="Q46" s="4"/>
      <c r="R46" s="3"/>
      <c r="S46" s="3"/>
      <c r="T46" s="3"/>
      <c r="U46" s="3"/>
      <c r="V46" s="3"/>
      <c r="W46" s="29"/>
    </row>
    <row r="47" spans="1:25" x14ac:dyDescent="0.3">
      <c r="A47" s="40"/>
      <c r="B47" s="43"/>
      <c r="C47" s="43"/>
      <c r="D47" s="44"/>
      <c r="E47" s="43"/>
      <c r="F47" s="43"/>
      <c r="G47" s="44"/>
      <c r="H47" s="45"/>
      <c r="I47" s="45"/>
      <c r="J47" s="44"/>
      <c r="K47" s="45"/>
      <c r="L47" s="45"/>
      <c r="M47" s="44"/>
      <c r="N47" s="46"/>
      <c r="O47" s="46"/>
      <c r="P47" s="44"/>
      <c r="Q47" s="4"/>
      <c r="R47" s="3"/>
      <c r="S47" s="3"/>
      <c r="T47" s="3"/>
      <c r="U47" s="3"/>
      <c r="V47" s="3"/>
      <c r="W47" s="29"/>
    </row>
    <row r="48" spans="1:25" x14ac:dyDescent="0.3">
      <c r="A48" s="40"/>
      <c r="B48" s="43"/>
      <c r="C48" s="43"/>
      <c r="D48" s="44"/>
      <c r="E48" s="43"/>
      <c r="F48" s="43"/>
      <c r="G48" s="44"/>
      <c r="H48" s="45"/>
      <c r="I48" s="45"/>
      <c r="J48" s="44"/>
      <c r="K48" s="45"/>
      <c r="L48" s="45"/>
      <c r="M48" s="44"/>
      <c r="N48" s="46"/>
      <c r="O48" s="46"/>
      <c r="P48" s="44"/>
      <c r="Q48" s="4"/>
      <c r="R48" s="3"/>
      <c r="S48" s="3"/>
      <c r="T48" s="3"/>
      <c r="U48" s="3"/>
      <c r="V48" s="3"/>
      <c r="W48" s="29"/>
    </row>
    <row r="49" spans="1:23" x14ac:dyDescent="0.3">
      <c r="A49" s="40"/>
      <c r="B49" s="43"/>
      <c r="C49" s="43"/>
      <c r="D49" s="44"/>
      <c r="E49" s="43"/>
      <c r="F49" s="43"/>
      <c r="G49" s="44"/>
      <c r="H49" s="45"/>
      <c r="I49" s="45"/>
      <c r="J49" s="44"/>
      <c r="K49" s="45"/>
      <c r="L49" s="45"/>
      <c r="M49" s="44"/>
      <c r="N49" s="46"/>
      <c r="O49" s="46"/>
      <c r="P49" s="44"/>
      <c r="Q49" s="4"/>
      <c r="R49" s="3"/>
      <c r="S49" s="3"/>
      <c r="T49" s="3"/>
      <c r="U49" s="3"/>
      <c r="V49" s="3"/>
      <c r="W49" s="29"/>
    </row>
    <row r="50" spans="1:23" x14ac:dyDescent="0.3">
      <c r="A50" s="40"/>
      <c r="B50" s="43"/>
      <c r="C50" s="43"/>
      <c r="D50" s="44"/>
      <c r="E50" s="43"/>
      <c r="F50" s="43"/>
      <c r="G50" s="44"/>
      <c r="H50" s="45"/>
      <c r="I50" s="45"/>
      <c r="J50" s="44"/>
      <c r="K50" s="45"/>
      <c r="L50" s="45"/>
      <c r="M50" s="44"/>
      <c r="N50" s="46"/>
      <c r="O50" s="46"/>
      <c r="P50" s="44"/>
      <c r="Q50" s="4"/>
      <c r="R50" s="3"/>
      <c r="S50" s="3"/>
      <c r="T50" s="3"/>
      <c r="U50" s="3"/>
      <c r="V50" s="3"/>
      <c r="W50" s="29"/>
    </row>
    <row r="51" spans="1:23" x14ac:dyDescent="0.3">
      <c r="A51" s="40"/>
      <c r="B51" s="43"/>
      <c r="C51" s="43"/>
      <c r="D51" s="44"/>
      <c r="E51" s="43"/>
      <c r="F51" s="43"/>
      <c r="G51" s="44"/>
      <c r="H51" s="45"/>
      <c r="I51" s="45"/>
      <c r="J51" s="44"/>
      <c r="K51" s="45"/>
      <c r="L51" s="45"/>
      <c r="M51" s="44"/>
      <c r="N51" s="46"/>
      <c r="O51" s="46"/>
      <c r="P51" s="44"/>
      <c r="Q51" s="4"/>
      <c r="R51" s="3"/>
      <c r="S51" s="3"/>
      <c r="T51" s="3"/>
      <c r="U51" s="3"/>
      <c r="V51" s="3"/>
      <c r="W51" s="29"/>
    </row>
    <row r="52" spans="1:23" x14ac:dyDescent="0.3">
      <c r="A52" s="40"/>
      <c r="B52" s="43"/>
      <c r="C52" s="43"/>
      <c r="D52" s="44"/>
      <c r="E52" s="43"/>
      <c r="F52" s="43"/>
      <c r="G52" s="44"/>
      <c r="H52" s="45"/>
      <c r="I52" s="45"/>
      <c r="J52" s="44"/>
      <c r="K52" s="45"/>
      <c r="L52" s="45"/>
      <c r="M52" s="44"/>
      <c r="N52" s="46"/>
      <c r="O52" s="46"/>
      <c r="P52" s="44"/>
      <c r="Q52" s="4"/>
      <c r="R52" s="3"/>
      <c r="S52" s="3"/>
      <c r="T52" s="3"/>
      <c r="U52" s="3"/>
      <c r="V52" s="3"/>
      <c r="W52" s="29"/>
    </row>
    <row r="53" spans="1:23" x14ac:dyDescent="0.3">
      <c r="A53" s="40"/>
      <c r="B53" s="43"/>
      <c r="C53" s="43"/>
      <c r="D53" s="44"/>
      <c r="E53" s="43"/>
      <c r="F53" s="43"/>
      <c r="G53" s="44"/>
      <c r="H53" s="45"/>
      <c r="I53" s="45"/>
      <c r="J53" s="44"/>
      <c r="K53" s="45"/>
      <c r="L53" s="45"/>
      <c r="M53" s="44"/>
      <c r="N53" s="46"/>
      <c r="O53" s="46"/>
      <c r="P53" s="44"/>
      <c r="Q53" s="4"/>
      <c r="R53" s="3"/>
      <c r="S53" s="3"/>
      <c r="T53" s="3"/>
      <c r="U53" s="3"/>
      <c r="V53" s="3"/>
      <c r="W53" s="2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zoomScale="91" zoomScaleNormal="80" workbookViewId="0">
      <selection activeCell="O2" sqref="O2"/>
    </sheetView>
  </sheetViews>
  <sheetFormatPr defaultRowHeight="14.4" x14ac:dyDescent="0.3"/>
  <cols>
    <col min="1" max="1" width="50.33203125" customWidth="1"/>
    <col min="2" max="2" width="9.6640625" customWidth="1"/>
    <col min="3" max="3" width="10.109375" customWidth="1"/>
    <col min="4" max="4" width="8.6640625" customWidth="1"/>
    <col min="5" max="5" width="11.88671875" customWidth="1"/>
    <col min="6" max="6" width="10.77734375" customWidth="1"/>
    <col min="7" max="7" width="9" customWidth="1"/>
    <col min="8" max="8" width="9.109375" customWidth="1"/>
    <col min="9" max="9" width="11.33203125" customWidth="1"/>
    <col min="10" max="10" width="9.109375" customWidth="1"/>
    <col min="11" max="11" width="10.88671875" customWidth="1"/>
    <col min="12" max="12" width="12" customWidth="1"/>
    <col min="13" max="13" width="9.33203125" customWidth="1"/>
    <col min="14" max="14" width="10.33203125" customWidth="1"/>
    <col min="15" max="15" width="11.5546875" customWidth="1"/>
    <col min="16" max="16" width="9.44140625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5" t="s">
        <v>46</v>
      </c>
      <c r="B1" s="15"/>
      <c r="C1" s="15"/>
      <c r="D1" s="15"/>
      <c r="E1" s="15"/>
      <c r="F1" s="15"/>
      <c r="G1" s="15"/>
      <c r="H1" s="15" t="s">
        <v>52</v>
      </c>
      <c r="I1" s="58">
        <f>'1st Fortnight'!I1</f>
        <v>0</v>
      </c>
      <c r="J1" s="15">
        <f>'1st Fortnight'!J1</f>
        <v>1</v>
      </c>
      <c r="K1" s="15"/>
      <c r="L1" s="15"/>
      <c r="M1" s="15"/>
      <c r="N1" s="15"/>
      <c r="O1" s="15">
        <v>0.57499999999999996</v>
      </c>
      <c r="P1" s="15"/>
      <c r="Q1" s="2"/>
      <c r="R1" t="s">
        <v>30</v>
      </c>
      <c r="S1" s="19">
        <f>'1st Fortnight'!S1</f>
        <v>0.35499999999999998</v>
      </c>
      <c r="T1" t="s">
        <v>32</v>
      </c>
      <c r="U1" s="19">
        <f>'1st Fortnight'!U1</f>
        <v>0.8</v>
      </c>
      <c r="V1" t="s">
        <v>34</v>
      </c>
      <c r="W1" s="19">
        <f>'1st Fortnight'!W1</f>
        <v>1.175</v>
      </c>
    </row>
    <row r="2" spans="1:23" x14ac:dyDescent="0.3">
      <c r="A2" s="16" t="s">
        <v>42</v>
      </c>
      <c r="B2" s="16"/>
      <c r="C2" s="16"/>
      <c r="D2" s="16"/>
      <c r="E2" s="16"/>
      <c r="F2" s="16"/>
      <c r="G2" s="16"/>
      <c r="H2" s="16"/>
      <c r="I2" s="61" t="s">
        <v>5</v>
      </c>
      <c r="J2" s="17" t="s">
        <v>28</v>
      </c>
      <c r="K2" s="20">
        <f>'1st Fortnight'!K2</f>
        <v>5</v>
      </c>
      <c r="L2" s="17"/>
      <c r="M2" s="17"/>
      <c r="N2" s="17"/>
      <c r="O2" s="17"/>
      <c r="P2" s="63" t="s">
        <v>5</v>
      </c>
      <c r="R2" t="s">
        <v>31</v>
      </c>
      <c r="S2" s="19">
        <f>'1st Fortnight'!S2</f>
        <v>0.60124999999999995</v>
      </c>
      <c r="T2" t="s">
        <v>33</v>
      </c>
      <c r="U2" s="19">
        <f>'1st Fortnight'!U2</f>
        <v>1</v>
      </c>
    </row>
    <row r="3" spans="1:23" ht="15" customHeight="1" x14ac:dyDescent="0.4">
      <c r="A3" s="15" t="s">
        <v>23</v>
      </c>
      <c r="B3" s="15"/>
      <c r="C3" s="52">
        <v>1</v>
      </c>
      <c r="D3" s="15">
        <v>1</v>
      </c>
      <c r="E3" s="52">
        <v>1</v>
      </c>
      <c r="F3" s="15">
        <v>1</v>
      </c>
      <c r="G3" s="15" t="s">
        <v>5</v>
      </c>
      <c r="H3" s="52">
        <v>1</v>
      </c>
      <c r="I3" s="15">
        <v>1</v>
      </c>
      <c r="J3" s="15" t="s">
        <v>29</v>
      </c>
      <c r="K3" s="21">
        <f>(100+K2)</f>
        <v>105</v>
      </c>
      <c r="L3" s="52">
        <v>1</v>
      </c>
      <c r="M3" s="15">
        <v>1</v>
      </c>
      <c r="N3" s="52">
        <v>1</v>
      </c>
      <c r="O3" s="15">
        <v>1</v>
      </c>
      <c r="P3" s="15" t="s">
        <v>5</v>
      </c>
      <c r="Q3" s="2"/>
    </row>
    <row r="4" spans="1:23" x14ac:dyDescent="0.3">
      <c r="A4" s="40" t="s">
        <v>6</v>
      </c>
      <c r="B4" s="41" t="s">
        <v>8</v>
      </c>
      <c r="C4" s="41" t="s">
        <v>9</v>
      </c>
      <c r="D4" s="41" t="s">
        <v>5</v>
      </c>
      <c r="E4" s="41" t="s">
        <v>10</v>
      </c>
      <c r="F4" s="41" t="s">
        <v>11</v>
      </c>
      <c r="G4" s="41" t="s">
        <v>5</v>
      </c>
      <c r="H4" s="41" t="s">
        <v>17</v>
      </c>
      <c r="I4" s="41" t="s">
        <v>11</v>
      </c>
      <c r="J4" s="41" t="s">
        <v>5</v>
      </c>
      <c r="K4" s="41" t="s">
        <v>12</v>
      </c>
      <c r="L4" s="41" t="s">
        <v>11</v>
      </c>
      <c r="M4" s="41" t="s">
        <v>5</v>
      </c>
      <c r="N4" s="41" t="s">
        <v>13</v>
      </c>
      <c r="O4" s="41" t="s">
        <v>11</v>
      </c>
      <c r="P4" s="41" t="s">
        <v>5</v>
      </c>
      <c r="Q4" s="1"/>
      <c r="R4" s="7" t="s">
        <v>8</v>
      </c>
      <c r="S4" s="7" t="s">
        <v>10</v>
      </c>
      <c r="T4" s="7" t="s">
        <v>17</v>
      </c>
      <c r="U4" s="7" t="s">
        <v>12</v>
      </c>
      <c r="V4" s="7" t="s">
        <v>13</v>
      </c>
      <c r="W4" s="7" t="s">
        <v>18</v>
      </c>
    </row>
    <row r="5" spans="1:23" x14ac:dyDescent="0.3">
      <c r="A5" s="40" t="s">
        <v>7</v>
      </c>
      <c r="B5" s="40" t="s">
        <v>19</v>
      </c>
      <c r="C5" s="40" t="s">
        <v>38</v>
      </c>
      <c r="D5" s="42" t="s">
        <v>20</v>
      </c>
      <c r="E5" s="42" t="s">
        <v>19</v>
      </c>
      <c r="F5" s="42" t="s">
        <v>38</v>
      </c>
      <c r="G5" s="42" t="s">
        <v>20</v>
      </c>
      <c r="H5" s="42" t="s">
        <v>19</v>
      </c>
      <c r="I5" s="42" t="s">
        <v>38</v>
      </c>
      <c r="J5" s="42" t="s">
        <v>20</v>
      </c>
      <c r="K5" s="42" t="s">
        <v>19</v>
      </c>
      <c r="L5" s="42" t="s">
        <v>38</v>
      </c>
      <c r="M5" s="42" t="s">
        <v>20</v>
      </c>
      <c r="N5" s="42" t="s">
        <v>19</v>
      </c>
      <c r="O5" s="42" t="s">
        <v>38</v>
      </c>
      <c r="P5" s="42" t="s">
        <v>20</v>
      </c>
      <c r="Q5" s="1"/>
      <c r="R5" s="8" t="s">
        <v>9</v>
      </c>
      <c r="S5" s="8" t="s">
        <v>11</v>
      </c>
      <c r="T5" s="8" t="s">
        <v>11</v>
      </c>
      <c r="U5" s="8" t="s">
        <v>11</v>
      </c>
      <c r="V5" s="8" t="s">
        <v>11</v>
      </c>
      <c r="W5" s="8" t="s">
        <v>19</v>
      </c>
    </row>
    <row r="6" spans="1:23" x14ac:dyDescent="0.3">
      <c r="A6" s="40" t="s">
        <v>54</v>
      </c>
      <c r="B6" s="43">
        <f>VALUE(D6*100/$K$3)</f>
        <v>167.73750000000001</v>
      </c>
      <c r="C6" s="43">
        <f>D6-B6</f>
        <v>8.386874999999975</v>
      </c>
      <c r="D6" s="44">
        <f>(R6+R6*$K$2/100)/$J$1</f>
        <v>176.12437499999999</v>
      </c>
      <c r="E6" s="43">
        <f>VALUE(G6*100/$K$3)</f>
        <v>284.09062499999999</v>
      </c>
      <c r="F6" s="43">
        <f>VALUE(G6*$K$2/$K$3)</f>
        <v>14.204531249999999</v>
      </c>
      <c r="G6" s="44">
        <f>(S6+S6*$K$2/100)/$J$1</f>
        <v>298.29515624999999</v>
      </c>
      <c r="H6" s="45">
        <f>VALUE(J6*100/$K$3)</f>
        <v>378</v>
      </c>
      <c r="I6" s="45">
        <f>VALUE(J6*$K$2/$K$3)</f>
        <v>18.899999999999999</v>
      </c>
      <c r="J6" s="44">
        <f>(T6+T6*$K$2/100)/$J$1</f>
        <v>396.9</v>
      </c>
      <c r="K6" s="45">
        <f>VALUE(M6*100/$K$3)</f>
        <v>472.5</v>
      </c>
      <c r="L6" s="45">
        <f>VALUE(M6*$K$2/$K$3)</f>
        <v>23.625</v>
      </c>
      <c r="M6" s="44">
        <f>(U6+U6*$K$2/100)/$J$1</f>
        <v>496.125</v>
      </c>
      <c r="N6" s="46">
        <f>VALUE(P6*100/$K$3)</f>
        <v>555.1875</v>
      </c>
      <c r="O6" s="46">
        <f>VALUE(P6*$K$2/$K$3)</f>
        <v>27.759374999999999</v>
      </c>
      <c r="P6" s="44">
        <f>(V6+V6*$K$2/100)/$J$1</f>
        <v>582.94687499999998</v>
      </c>
      <c r="Q6" s="4"/>
      <c r="R6" s="3">
        <f>W6*$S$1</f>
        <v>167.73749999999998</v>
      </c>
      <c r="S6" s="3">
        <f>W6*$S$2</f>
        <v>284.09062499999999</v>
      </c>
      <c r="T6" s="3">
        <f>W6*$U$1</f>
        <v>378</v>
      </c>
      <c r="U6" s="3">
        <f>W6*$U$2</f>
        <v>472.5</v>
      </c>
      <c r="V6" s="3">
        <f>W6*$W$1</f>
        <v>555.1875</v>
      </c>
      <c r="W6" s="26">
        <f>W31*0.75</f>
        <v>472.5</v>
      </c>
    </row>
    <row r="7" spans="1:23" ht="12" customHeight="1" x14ac:dyDescent="0.3">
      <c r="A7" s="40" t="s">
        <v>53</v>
      </c>
      <c r="B7" s="43">
        <f t="shared" ref="B7:B19" si="0">VALUE(D7*100/$K$3)</f>
        <v>167.73750000000001</v>
      </c>
      <c r="C7" s="43">
        <f t="shared" ref="C7:C19" si="1">D7-B7</f>
        <v>8.386874999999975</v>
      </c>
      <c r="D7" s="44">
        <f t="shared" ref="D7:D19" si="2">(R7+R7*$K$2/100)/$J$1</f>
        <v>176.12437499999999</v>
      </c>
      <c r="E7" s="43">
        <f t="shared" ref="E7:E19" si="3">VALUE(G7*100/$K$3)</f>
        <v>284.09062499999999</v>
      </c>
      <c r="F7" s="43">
        <f t="shared" ref="F7:F19" si="4">VALUE(G7*$K$2/$K$3)</f>
        <v>14.204531249999999</v>
      </c>
      <c r="G7" s="44">
        <f t="shared" ref="G7:G19" si="5">(S7+S7*$K$2/100)/$J$1</f>
        <v>298.29515624999999</v>
      </c>
      <c r="H7" s="45">
        <f t="shared" ref="H7:H19" si="6">VALUE(J7*100/$K$3)</f>
        <v>378</v>
      </c>
      <c r="I7" s="45">
        <f t="shared" ref="I7:I19" si="7">VALUE(J7*$K$2/$K$3)</f>
        <v>18.899999999999999</v>
      </c>
      <c r="J7" s="44">
        <f t="shared" ref="J7:J19" si="8">(T7+T7*$K$2/100)/$J$1</f>
        <v>396.9</v>
      </c>
      <c r="K7" s="45">
        <f t="shared" ref="K7:K19" si="9">VALUE(M7*100/$K$3)</f>
        <v>472.5</v>
      </c>
      <c r="L7" s="45">
        <f t="shared" ref="L7:L19" si="10">VALUE(M7*$K$2/$K$3)</f>
        <v>23.625</v>
      </c>
      <c r="M7" s="44">
        <f t="shared" ref="M7:M19" si="11">(U7+U7*$K$2/100)/$J$1</f>
        <v>496.125</v>
      </c>
      <c r="N7" s="46">
        <f t="shared" ref="N7:N19" si="12">VALUE(P7*100/$K$3)</f>
        <v>555.1875</v>
      </c>
      <c r="O7" s="46">
        <f t="shared" ref="O7:O19" si="13">VALUE(P7*$K$2/$K$3)</f>
        <v>27.759374999999999</v>
      </c>
      <c r="P7" s="44">
        <f t="shared" ref="P7:P19" si="14">(V7+V7*$K$2/100)/$J$1</f>
        <v>582.94687499999998</v>
      </c>
      <c r="Q7" s="4"/>
      <c r="R7" s="3">
        <f t="shared" ref="R7:R19" si="15">W7*$S$1</f>
        <v>167.73749999999998</v>
      </c>
      <c r="S7" s="3">
        <f t="shared" ref="S7:S19" si="16">W7*$S$2</f>
        <v>284.09062499999999</v>
      </c>
      <c r="T7" s="3">
        <f t="shared" ref="T7:T19" si="17">W7*$U$1</f>
        <v>378</v>
      </c>
      <c r="U7" s="3">
        <f t="shared" ref="U7:U19" si="18">W7*$U$2</f>
        <v>472.5</v>
      </c>
      <c r="V7" s="3">
        <f t="shared" ref="V7:V19" si="19">W7*$W$1</f>
        <v>555.1875</v>
      </c>
      <c r="W7" s="26">
        <f t="shared" ref="W7:W19" si="20">W32*0.75</f>
        <v>472.5</v>
      </c>
    </row>
    <row r="8" spans="1:23" ht="12" customHeight="1" x14ac:dyDescent="0.3">
      <c r="A8" s="40" t="s">
        <v>59</v>
      </c>
      <c r="B8" s="43">
        <f t="shared" si="0"/>
        <v>256.99781250000001</v>
      </c>
      <c r="C8" s="43">
        <f t="shared" si="1"/>
        <v>12.849890625</v>
      </c>
      <c r="D8" s="44">
        <f t="shared" si="2"/>
        <v>269.84770312500001</v>
      </c>
      <c r="E8" s="43">
        <f t="shared" si="3"/>
        <v>435.26742187499997</v>
      </c>
      <c r="F8" s="43">
        <f t="shared" si="4"/>
        <v>21.763371093749996</v>
      </c>
      <c r="G8" s="44">
        <f t="shared" si="5"/>
        <v>457.03079296874995</v>
      </c>
      <c r="H8" s="45">
        <f t="shared" si="6"/>
        <v>579.15</v>
      </c>
      <c r="I8" s="45">
        <f t="shared" si="7"/>
        <v>28.9575</v>
      </c>
      <c r="J8" s="44">
        <f t="shared" si="8"/>
        <v>608.10749999999996</v>
      </c>
      <c r="K8" s="45">
        <f t="shared" si="9"/>
        <v>723.9375</v>
      </c>
      <c r="L8" s="45">
        <f t="shared" si="10"/>
        <v>36.196874999999999</v>
      </c>
      <c r="M8" s="44">
        <f t="shared" si="11"/>
        <v>760.13437499999998</v>
      </c>
      <c r="N8" s="46">
        <f t="shared" si="12"/>
        <v>850.62656249999998</v>
      </c>
      <c r="O8" s="46">
        <f t="shared" si="13"/>
        <v>42.531328124999995</v>
      </c>
      <c r="P8" s="44">
        <f t="shared" si="14"/>
        <v>893.15789062499994</v>
      </c>
      <c r="Q8" s="4"/>
      <c r="R8" s="3">
        <f t="shared" si="15"/>
        <v>256.99781250000001</v>
      </c>
      <c r="S8" s="3">
        <f t="shared" si="16"/>
        <v>435.26742187499997</v>
      </c>
      <c r="T8" s="3">
        <f t="shared" si="17"/>
        <v>579.15</v>
      </c>
      <c r="U8" s="3">
        <f t="shared" si="18"/>
        <v>723.9375</v>
      </c>
      <c r="V8" s="3">
        <f t="shared" si="19"/>
        <v>850.62656249999998</v>
      </c>
      <c r="W8" s="26">
        <f t="shared" si="20"/>
        <v>723.9375</v>
      </c>
    </row>
    <row r="9" spans="1:23" ht="12" customHeight="1" x14ac:dyDescent="0.3">
      <c r="A9" s="40" t="s">
        <v>56</v>
      </c>
      <c r="B9" s="43">
        <f t="shared" si="0"/>
        <v>256.99781250000001</v>
      </c>
      <c r="C9" s="43">
        <f t="shared" si="1"/>
        <v>12.849890625</v>
      </c>
      <c r="D9" s="44">
        <f t="shared" si="2"/>
        <v>269.84770312500001</v>
      </c>
      <c r="E9" s="43">
        <f t="shared" si="3"/>
        <v>435.26742187499997</v>
      </c>
      <c r="F9" s="43">
        <f t="shared" si="4"/>
        <v>21.763371093749996</v>
      </c>
      <c r="G9" s="44">
        <f t="shared" si="5"/>
        <v>457.03079296874995</v>
      </c>
      <c r="H9" s="45">
        <f t="shared" si="6"/>
        <v>579.15</v>
      </c>
      <c r="I9" s="45">
        <f t="shared" si="7"/>
        <v>28.9575</v>
      </c>
      <c r="J9" s="44">
        <f t="shared" si="8"/>
        <v>608.10749999999996</v>
      </c>
      <c r="K9" s="45">
        <f t="shared" si="9"/>
        <v>723.9375</v>
      </c>
      <c r="L9" s="45">
        <f t="shared" si="10"/>
        <v>36.196874999999999</v>
      </c>
      <c r="M9" s="44">
        <f t="shared" si="11"/>
        <v>760.13437499999998</v>
      </c>
      <c r="N9" s="46">
        <f t="shared" si="12"/>
        <v>850.62656249999998</v>
      </c>
      <c r="O9" s="46">
        <f t="shared" si="13"/>
        <v>42.531328124999995</v>
      </c>
      <c r="P9" s="44">
        <f t="shared" si="14"/>
        <v>893.15789062499994</v>
      </c>
      <c r="Q9" s="4"/>
      <c r="R9" s="3">
        <f t="shared" si="15"/>
        <v>256.99781250000001</v>
      </c>
      <c r="S9" s="3">
        <f t="shared" si="16"/>
        <v>435.26742187499997</v>
      </c>
      <c r="T9" s="3">
        <f t="shared" si="17"/>
        <v>579.15</v>
      </c>
      <c r="U9" s="3">
        <f t="shared" si="18"/>
        <v>723.9375</v>
      </c>
      <c r="V9" s="3">
        <f t="shared" si="19"/>
        <v>850.62656249999998</v>
      </c>
      <c r="W9" s="26">
        <f t="shared" si="20"/>
        <v>723.9375</v>
      </c>
    </row>
    <row r="10" spans="1:23" ht="12" customHeight="1" x14ac:dyDescent="0.3">
      <c r="A10" s="40" t="s">
        <v>60</v>
      </c>
      <c r="B10" s="43">
        <f t="shared" si="0"/>
        <v>285.55312499999997</v>
      </c>
      <c r="C10" s="43">
        <f t="shared" si="1"/>
        <v>14.277656250000007</v>
      </c>
      <c r="D10" s="44">
        <f t="shared" si="2"/>
        <v>299.83078124999997</v>
      </c>
      <c r="E10" s="43">
        <f t="shared" si="3"/>
        <v>483.63046874999998</v>
      </c>
      <c r="F10" s="43">
        <f t="shared" si="4"/>
        <v>24.181523437499997</v>
      </c>
      <c r="G10" s="44">
        <f t="shared" si="5"/>
        <v>507.81199218749998</v>
      </c>
      <c r="H10" s="45">
        <f t="shared" si="6"/>
        <v>643.5</v>
      </c>
      <c r="I10" s="45">
        <f t="shared" si="7"/>
        <v>32.174999999999997</v>
      </c>
      <c r="J10" s="44">
        <f t="shared" si="8"/>
        <v>675.67499999999995</v>
      </c>
      <c r="K10" s="45">
        <f t="shared" si="9"/>
        <v>804.375</v>
      </c>
      <c r="L10" s="45">
        <f t="shared" si="10"/>
        <v>40.21875</v>
      </c>
      <c r="M10" s="44">
        <f t="shared" si="11"/>
        <v>844.59375</v>
      </c>
      <c r="N10" s="46">
        <f t="shared" si="12"/>
        <v>945.140625</v>
      </c>
      <c r="O10" s="46">
        <f t="shared" si="13"/>
        <v>47.257031249999997</v>
      </c>
      <c r="P10" s="44">
        <f t="shared" si="14"/>
        <v>992.39765624999995</v>
      </c>
      <c r="Q10" s="4"/>
      <c r="R10" s="3">
        <f t="shared" si="15"/>
        <v>285.55312499999997</v>
      </c>
      <c r="S10" s="3">
        <f t="shared" si="16"/>
        <v>483.63046874999998</v>
      </c>
      <c r="T10" s="3">
        <f t="shared" si="17"/>
        <v>643.5</v>
      </c>
      <c r="U10" s="3">
        <f t="shared" si="18"/>
        <v>804.375</v>
      </c>
      <c r="V10" s="3">
        <f t="shared" si="19"/>
        <v>945.140625</v>
      </c>
      <c r="W10" s="26">
        <f t="shared" si="20"/>
        <v>804.375</v>
      </c>
    </row>
    <row r="11" spans="1:23" x14ac:dyDescent="0.3">
      <c r="A11" s="40" t="s">
        <v>61</v>
      </c>
      <c r="B11" s="43">
        <f t="shared" si="0"/>
        <v>235.86688124999998</v>
      </c>
      <c r="C11" s="43">
        <f t="shared" si="1"/>
        <v>11.793344062499983</v>
      </c>
      <c r="D11" s="44">
        <f t="shared" si="2"/>
        <v>247.66022531249996</v>
      </c>
      <c r="E11" s="43">
        <f t="shared" si="3"/>
        <v>399.47876718749995</v>
      </c>
      <c r="F11" s="43">
        <f t="shared" si="4"/>
        <v>19.973938359374998</v>
      </c>
      <c r="G11" s="44">
        <f t="shared" si="5"/>
        <v>419.45270554687494</v>
      </c>
      <c r="H11" s="45">
        <f t="shared" si="6"/>
        <v>531.53099999999995</v>
      </c>
      <c r="I11" s="45">
        <f t="shared" si="7"/>
        <v>26.576549999999994</v>
      </c>
      <c r="J11" s="44">
        <f t="shared" si="8"/>
        <v>558.10754999999995</v>
      </c>
      <c r="K11" s="45">
        <f t="shared" si="9"/>
        <v>664.41374999999994</v>
      </c>
      <c r="L11" s="45">
        <f t="shared" si="10"/>
        <v>33.220687499999997</v>
      </c>
      <c r="M11" s="44">
        <f t="shared" si="11"/>
        <v>697.63443749999988</v>
      </c>
      <c r="N11" s="46">
        <f t="shared" si="12"/>
        <v>780.68615624999995</v>
      </c>
      <c r="O11" s="46">
        <f t="shared" si="13"/>
        <v>39.034307812499996</v>
      </c>
      <c r="P11" s="44">
        <f t="shared" si="14"/>
        <v>819.7204640624999</v>
      </c>
      <c r="Q11" s="4"/>
      <c r="R11" s="3">
        <f t="shared" si="15"/>
        <v>235.86688124999998</v>
      </c>
      <c r="S11" s="3">
        <f t="shared" si="16"/>
        <v>399.47876718749995</v>
      </c>
      <c r="T11" s="3">
        <f t="shared" si="17"/>
        <v>531.53099999999995</v>
      </c>
      <c r="U11" s="3">
        <f t="shared" si="18"/>
        <v>664.41374999999994</v>
      </c>
      <c r="V11" s="3">
        <f t="shared" si="19"/>
        <v>780.68615624999995</v>
      </c>
      <c r="W11" s="26">
        <f t="shared" si="20"/>
        <v>664.41374999999994</v>
      </c>
    </row>
    <row r="12" spans="1:23" ht="11.25" customHeight="1" x14ac:dyDescent="0.3">
      <c r="A12" s="40" t="s">
        <v>57</v>
      </c>
      <c r="B12" s="43">
        <f t="shared" si="0"/>
        <v>223.31718749999999</v>
      </c>
      <c r="C12" s="43">
        <f t="shared" si="1"/>
        <v>11.165859374999997</v>
      </c>
      <c r="D12" s="44">
        <f t="shared" si="2"/>
        <v>234.48304687499999</v>
      </c>
      <c r="E12" s="43">
        <f t="shared" si="3"/>
        <v>378.22382812499995</v>
      </c>
      <c r="F12" s="43">
        <f t="shared" si="4"/>
        <v>18.911191406249998</v>
      </c>
      <c r="G12" s="44">
        <f t="shared" si="5"/>
        <v>397.13501953124995</v>
      </c>
      <c r="H12" s="45">
        <f t="shared" si="6"/>
        <v>503.25</v>
      </c>
      <c r="I12" s="45">
        <f t="shared" si="7"/>
        <v>25.162500000000001</v>
      </c>
      <c r="J12" s="44">
        <f t="shared" si="8"/>
        <v>528.41250000000002</v>
      </c>
      <c r="K12" s="45">
        <f t="shared" si="9"/>
        <v>629.0625</v>
      </c>
      <c r="L12" s="45">
        <f t="shared" si="10"/>
        <v>31.453125</v>
      </c>
      <c r="M12" s="44">
        <f t="shared" si="11"/>
        <v>660.515625</v>
      </c>
      <c r="N12" s="46">
        <f t="shared" si="12"/>
        <v>739.1484375</v>
      </c>
      <c r="O12" s="46">
        <f t="shared" si="13"/>
        <v>36.957421875000001</v>
      </c>
      <c r="P12" s="44">
        <f t="shared" si="14"/>
        <v>776.10585937500002</v>
      </c>
      <c r="Q12" s="4"/>
      <c r="R12" s="3">
        <f t="shared" si="15"/>
        <v>223.31718749999999</v>
      </c>
      <c r="S12" s="3">
        <f t="shared" si="16"/>
        <v>378.22382812499995</v>
      </c>
      <c r="T12" s="3">
        <f t="shared" si="17"/>
        <v>503.25</v>
      </c>
      <c r="U12" s="3">
        <f t="shared" si="18"/>
        <v>629.0625</v>
      </c>
      <c r="V12" s="3">
        <f t="shared" si="19"/>
        <v>739.1484375</v>
      </c>
      <c r="W12" s="26">
        <f t="shared" si="20"/>
        <v>629.0625</v>
      </c>
    </row>
    <row r="13" spans="1:23" x14ac:dyDescent="0.3">
      <c r="A13" s="40" t="s">
        <v>58</v>
      </c>
      <c r="B13" s="43">
        <f t="shared" si="0"/>
        <v>223.31718749999999</v>
      </c>
      <c r="C13" s="43">
        <f t="shared" si="1"/>
        <v>11.165859374999997</v>
      </c>
      <c r="D13" s="44">
        <f t="shared" si="2"/>
        <v>234.48304687499999</v>
      </c>
      <c r="E13" s="43">
        <f t="shared" si="3"/>
        <v>378.22382812499995</v>
      </c>
      <c r="F13" s="43">
        <f t="shared" si="4"/>
        <v>18.911191406249998</v>
      </c>
      <c r="G13" s="44">
        <f t="shared" si="5"/>
        <v>397.13501953124995</v>
      </c>
      <c r="H13" s="45">
        <f t="shared" si="6"/>
        <v>503.25</v>
      </c>
      <c r="I13" s="45">
        <f t="shared" si="7"/>
        <v>25.162500000000001</v>
      </c>
      <c r="J13" s="44">
        <f t="shared" si="8"/>
        <v>528.41250000000002</v>
      </c>
      <c r="K13" s="45">
        <f t="shared" si="9"/>
        <v>629.0625</v>
      </c>
      <c r="L13" s="45">
        <f t="shared" si="10"/>
        <v>31.453125</v>
      </c>
      <c r="M13" s="44">
        <f t="shared" si="11"/>
        <v>660.515625</v>
      </c>
      <c r="N13" s="46">
        <f t="shared" si="12"/>
        <v>739.1484375</v>
      </c>
      <c r="O13" s="46">
        <f t="shared" si="13"/>
        <v>36.957421875000001</v>
      </c>
      <c r="P13" s="44">
        <f t="shared" si="14"/>
        <v>776.10585937500002</v>
      </c>
      <c r="Q13" s="4"/>
      <c r="R13" s="3">
        <f t="shared" si="15"/>
        <v>223.31718749999999</v>
      </c>
      <c r="S13" s="3">
        <f t="shared" si="16"/>
        <v>378.22382812499995</v>
      </c>
      <c r="T13" s="3">
        <f t="shared" si="17"/>
        <v>503.25</v>
      </c>
      <c r="U13" s="3">
        <f t="shared" si="18"/>
        <v>629.0625</v>
      </c>
      <c r="V13" s="3">
        <f t="shared" si="19"/>
        <v>739.1484375</v>
      </c>
      <c r="W13" s="26">
        <f t="shared" si="20"/>
        <v>629.0625</v>
      </c>
    </row>
    <row r="14" spans="1:23" ht="11.25" customHeight="1" x14ac:dyDescent="0.3">
      <c r="A14" s="40" t="s">
        <v>55</v>
      </c>
      <c r="B14" s="43">
        <f t="shared" si="0"/>
        <v>167.73750000000001</v>
      </c>
      <c r="C14" s="43">
        <f t="shared" si="1"/>
        <v>8.386874999999975</v>
      </c>
      <c r="D14" s="44">
        <f t="shared" si="2"/>
        <v>176.12437499999999</v>
      </c>
      <c r="E14" s="43">
        <f t="shared" si="3"/>
        <v>284.09062499999999</v>
      </c>
      <c r="F14" s="43">
        <f t="shared" si="4"/>
        <v>14.204531249999999</v>
      </c>
      <c r="G14" s="44">
        <f t="shared" si="5"/>
        <v>298.29515624999999</v>
      </c>
      <c r="H14" s="45">
        <f t="shared" si="6"/>
        <v>378</v>
      </c>
      <c r="I14" s="45">
        <f t="shared" si="7"/>
        <v>18.899999999999999</v>
      </c>
      <c r="J14" s="44">
        <f t="shared" si="8"/>
        <v>396.9</v>
      </c>
      <c r="K14" s="45">
        <f t="shared" si="9"/>
        <v>472.5</v>
      </c>
      <c r="L14" s="45">
        <f t="shared" si="10"/>
        <v>23.625</v>
      </c>
      <c r="M14" s="44">
        <f t="shared" si="11"/>
        <v>496.125</v>
      </c>
      <c r="N14" s="46">
        <f t="shared" si="12"/>
        <v>555.1875</v>
      </c>
      <c r="O14" s="46">
        <f t="shared" si="13"/>
        <v>27.759374999999999</v>
      </c>
      <c r="P14" s="44">
        <f t="shared" si="14"/>
        <v>582.94687499999998</v>
      </c>
      <c r="Q14" s="4"/>
      <c r="R14" s="3">
        <f t="shared" si="15"/>
        <v>167.73749999999998</v>
      </c>
      <c r="S14" s="3">
        <f t="shared" si="16"/>
        <v>284.09062499999999</v>
      </c>
      <c r="T14" s="3">
        <f t="shared" si="17"/>
        <v>378</v>
      </c>
      <c r="U14" s="3">
        <f t="shared" si="18"/>
        <v>472.5</v>
      </c>
      <c r="V14" s="3">
        <f t="shared" si="19"/>
        <v>555.1875</v>
      </c>
      <c r="W14" s="26">
        <f t="shared" si="20"/>
        <v>472.5</v>
      </c>
    </row>
    <row r="15" spans="1:23" x14ac:dyDescent="0.3">
      <c r="A15" s="40" t="s">
        <v>24</v>
      </c>
      <c r="B15" s="43">
        <f t="shared" si="0"/>
        <v>205.01249999999999</v>
      </c>
      <c r="C15" s="43">
        <f t="shared" si="1"/>
        <v>10.250625000000014</v>
      </c>
      <c r="D15" s="44">
        <f t="shared" si="2"/>
        <v>215.263125</v>
      </c>
      <c r="E15" s="43">
        <f t="shared" si="3"/>
        <v>347.22187500000001</v>
      </c>
      <c r="F15" s="43">
        <f t="shared" si="4"/>
        <v>17.361093749999998</v>
      </c>
      <c r="G15" s="44">
        <f t="shared" si="5"/>
        <v>364.58296874999996</v>
      </c>
      <c r="H15" s="45">
        <f t="shared" si="6"/>
        <v>462</v>
      </c>
      <c r="I15" s="45">
        <f t="shared" si="7"/>
        <v>23.1</v>
      </c>
      <c r="J15" s="44">
        <f t="shared" si="8"/>
        <v>485.1</v>
      </c>
      <c r="K15" s="45">
        <f t="shared" si="9"/>
        <v>577.5</v>
      </c>
      <c r="L15" s="45">
        <f t="shared" si="10"/>
        <v>28.875</v>
      </c>
      <c r="M15" s="44">
        <f t="shared" si="11"/>
        <v>606.375</v>
      </c>
      <c r="N15" s="46">
        <f t="shared" si="12"/>
        <v>678.5625</v>
      </c>
      <c r="O15" s="46">
        <f t="shared" si="13"/>
        <v>33.928125000000001</v>
      </c>
      <c r="P15" s="44">
        <f t="shared" si="14"/>
        <v>712.49062500000002</v>
      </c>
      <c r="Q15" s="4"/>
      <c r="R15" s="3">
        <f t="shared" si="15"/>
        <v>205.01249999999999</v>
      </c>
      <c r="S15" s="3">
        <f t="shared" si="16"/>
        <v>347.22187499999995</v>
      </c>
      <c r="T15" s="3">
        <f t="shared" si="17"/>
        <v>462</v>
      </c>
      <c r="U15" s="3">
        <f t="shared" si="18"/>
        <v>577.5</v>
      </c>
      <c r="V15" s="3">
        <f t="shared" si="19"/>
        <v>678.5625</v>
      </c>
      <c r="W15" s="26">
        <f t="shared" si="20"/>
        <v>577.5</v>
      </c>
    </row>
    <row r="16" spans="1:23" x14ac:dyDescent="0.3">
      <c r="A16" s="40" t="s">
        <v>25</v>
      </c>
      <c r="B16" s="43">
        <f t="shared" si="0"/>
        <v>205.01249999999999</v>
      </c>
      <c r="C16" s="43">
        <f t="shared" si="1"/>
        <v>10.250625000000014</v>
      </c>
      <c r="D16" s="44">
        <f t="shared" si="2"/>
        <v>215.263125</v>
      </c>
      <c r="E16" s="43">
        <f t="shared" si="3"/>
        <v>347.22187500000001</v>
      </c>
      <c r="F16" s="43">
        <f t="shared" si="4"/>
        <v>17.361093749999998</v>
      </c>
      <c r="G16" s="44">
        <f t="shared" si="5"/>
        <v>364.58296874999996</v>
      </c>
      <c r="H16" s="45">
        <f t="shared" si="6"/>
        <v>462</v>
      </c>
      <c r="I16" s="45">
        <f t="shared" si="7"/>
        <v>23.1</v>
      </c>
      <c r="J16" s="44">
        <f t="shared" si="8"/>
        <v>485.1</v>
      </c>
      <c r="K16" s="45">
        <f t="shared" si="9"/>
        <v>577.5</v>
      </c>
      <c r="L16" s="45">
        <f t="shared" si="10"/>
        <v>28.875</v>
      </c>
      <c r="M16" s="44">
        <f t="shared" si="11"/>
        <v>606.375</v>
      </c>
      <c r="N16" s="46">
        <f t="shared" si="12"/>
        <v>678.5625</v>
      </c>
      <c r="O16" s="46">
        <f t="shared" si="13"/>
        <v>33.928125000000001</v>
      </c>
      <c r="P16" s="44">
        <f t="shared" si="14"/>
        <v>712.49062500000002</v>
      </c>
      <c r="Q16" s="4"/>
      <c r="R16" s="3">
        <f t="shared" si="15"/>
        <v>205.01249999999999</v>
      </c>
      <c r="S16" s="3">
        <f t="shared" si="16"/>
        <v>347.22187499999995</v>
      </c>
      <c r="T16" s="3">
        <f t="shared" si="17"/>
        <v>462</v>
      </c>
      <c r="U16" s="3">
        <f t="shared" si="18"/>
        <v>577.5</v>
      </c>
      <c r="V16" s="3">
        <f t="shared" si="19"/>
        <v>678.5625</v>
      </c>
      <c r="W16" s="26">
        <f t="shared" si="20"/>
        <v>577.5</v>
      </c>
    </row>
    <row r="17" spans="1:25" x14ac:dyDescent="0.3">
      <c r="A17" s="40" t="s">
        <v>26</v>
      </c>
      <c r="B17" s="43">
        <f t="shared" si="0"/>
        <v>167.73750000000001</v>
      </c>
      <c r="C17" s="43">
        <f t="shared" si="1"/>
        <v>8.386874999999975</v>
      </c>
      <c r="D17" s="44">
        <f t="shared" si="2"/>
        <v>176.12437499999999</v>
      </c>
      <c r="E17" s="43">
        <f t="shared" si="3"/>
        <v>284.09062499999999</v>
      </c>
      <c r="F17" s="43">
        <f t="shared" si="4"/>
        <v>14.204531249999999</v>
      </c>
      <c r="G17" s="44">
        <f t="shared" si="5"/>
        <v>298.29515624999999</v>
      </c>
      <c r="H17" s="45">
        <f t="shared" si="6"/>
        <v>378</v>
      </c>
      <c r="I17" s="45">
        <f t="shared" si="7"/>
        <v>18.899999999999999</v>
      </c>
      <c r="J17" s="44">
        <f t="shared" si="8"/>
        <v>396.9</v>
      </c>
      <c r="K17" s="45">
        <f t="shared" si="9"/>
        <v>472.5</v>
      </c>
      <c r="L17" s="45">
        <f t="shared" si="10"/>
        <v>23.625</v>
      </c>
      <c r="M17" s="44">
        <f t="shared" si="11"/>
        <v>496.125</v>
      </c>
      <c r="N17" s="46">
        <f t="shared" si="12"/>
        <v>555.1875</v>
      </c>
      <c r="O17" s="46">
        <f t="shared" si="13"/>
        <v>27.759374999999999</v>
      </c>
      <c r="P17" s="44">
        <f t="shared" si="14"/>
        <v>582.94687499999998</v>
      </c>
      <c r="Q17" s="4"/>
      <c r="R17" s="3">
        <f t="shared" si="15"/>
        <v>167.73749999999998</v>
      </c>
      <c r="S17" s="3">
        <f t="shared" si="16"/>
        <v>284.09062499999999</v>
      </c>
      <c r="T17" s="3">
        <f t="shared" si="17"/>
        <v>378</v>
      </c>
      <c r="U17" s="3">
        <f t="shared" si="18"/>
        <v>472.5</v>
      </c>
      <c r="V17" s="3">
        <f t="shared" si="19"/>
        <v>555.1875</v>
      </c>
      <c r="W17" s="26">
        <f t="shared" si="20"/>
        <v>472.5</v>
      </c>
    </row>
    <row r="18" spans="1:25" x14ac:dyDescent="0.3">
      <c r="A18" s="40" t="s">
        <v>37</v>
      </c>
      <c r="B18" s="43">
        <f t="shared" si="0"/>
        <v>96.449062499999982</v>
      </c>
      <c r="C18" s="43">
        <f t="shared" si="1"/>
        <v>4.8224531249999956</v>
      </c>
      <c r="D18" s="44">
        <f>(R18+R18*$K$2/100)/$J$1*O1</f>
        <v>101.27151562499998</v>
      </c>
      <c r="E18" s="43">
        <f t="shared" si="3"/>
        <v>163.352109375</v>
      </c>
      <c r="F18" s="43">
        <f t="shared" si="4"/>
        <v>8.1676054687499988</v>
      </c>
      <c r="G18" s="44">
        <f>(S18+S18*$K$2/100)/$J$1*O1</f>
        <v>171.51971484374999</v>
      </c>
      <c r="H18" s="45">
        <f t="shared" si="6"/>
        <v>217.34999999999997</v>
      </c>
      <c r="I18" s="45">
        <f t="shared" si="7"/>
        <v>10.867499999999998</v>
      </c>
      <c r="J18" s="44">
        <f>(T18+T18*$K$2/100)/$J$1*O1</f>
        <v>228.21749999999997</v>
      </c>
      <c r="K18" s="45">
        <f t="shared" si="9"/>
        <v>271.68749999999994</v>
      </c>
      <c r="L18" s="45">
        <f t="shared" si="10"/>
        <v>13.584374999999998</v>
      </c>
      <c r="M18" s="44">
        <f>(U18+U18*$K$2/100)/$J$1*O1</f>
        <v>285.27187499999997</v>
      </c>
      <c r="N18" s="46">
        <f t="shared" si="12"/>
        <v>319.23281249999991</v>
      </c>
      <c r="O18" s="46">
        <f t="shared" si="13"/>
        <v>15.961640624999996</v>
      </c>
      <c r="P18" s="44">
        <f>(V18+V18*$K$2/100)/$J$1*O1</f>
        <v>335.19445312499994</v>
      </c>
      <c r="Q18" s="4"/>
      <c r="R18" s="3">
        <f t="shared" si="15"/>
        <v>167.73749999999998</v>
      </c>
      <c r="S18" s="3">
        <f t="shared" si="16"/>
        <v>284.09062499999999</v>
      </c>
      <c r="T18" s="3">
        <f t="shared" si="17"/>
        <v>378</v>
      </c>
      <c r="U18" s="3">
        <f t="shared" si="18"/>
        <v>472.5</v>
      </c>
      <c r="V18" s="3">
        <f t="shared" si="19"/>
        <v>555.1875</v>
      </c>
      <c r="W18" s="26">
        <f t="shared" si="20"/>
        <v>472.5</v>
      </c>
    </row>
    <row r="19" spans="1:25" x14ac:dyDescent="0.3">
      <c r="A19" s="40" t="s">
        <v>62</v>
      </c>
      <c r="B19" s="43">
        <f t="shared" si="0"/>
        <v>96.449062499999982</v>
      </c>
      <c r="C19" s="43">
        <f t="shared" si="1"/>
        <v>4.8224531249999956</v>
      </c>
      <c r="D19" s="44">
        <f>(R19+R19*$K$2/100)/$J$1*O1</f>
        <v>101.27151562499998</v>
      </c>
      <c r="E19" s="43">
        <f t="shared" si="3"/>
        <v>163.352109375</v>
      </c>
      <c r="F19" s="43">
        <f t="shared" si="4"/>
        <v>8.1676054687499988</v>
      </c>
      <c r="G19" s="44">
        <f>(S19+S19*$K$2/100)/$J$1*O1</f>
        <v>171.51971484374999</v>
      </c>
      <c r="H19" s="45">
        <f t="shared" si="6"/>
        <v>217.34999999999997</v>
      </c>
      <c r="I19" s="45">
        <f t="shared" si="7"/>
        <v>10.867499999999998</v>
      </c>
      <c r="J19" s="44">
        <f>(T19+T19*$K$2/100)/$J$1*O1</f>
        <v>228.21749999999997</v>
      </c>
      <c r="K19" s="45">
        <f t="shared" si="9"/>
        <v>271.68749999999994</v>
      </c>
      <c r="L19" s="45">
        <f t="shared" si="10"/>
        <v>13.584374999999998</v>
      </c>
      <c r="M19" s="44">
        <f>(U19+U19*$K$2/100)/$J$1*O1</f>
        <v>285.27187499999997</v>
      </c>
      <c r="N19" s="46">
        <f t="shared" si="12"/>
        <v>319.23281249999991</v>
      </c>
      <c r="O19" s="46">
        <f t="shared" si="13"/>
        <v>15.961640624999996</v>
      </c>
      <c r="P19" s="44">
        <f>(V19+V19*$K$2/100)/$J$1*O1</f>
        <v>335.19445312499994</v>
      </c>
      <c r="Q19" s="4"/>
      <c r="R19" s="3">
        <f t="shared" si="15"/>
        <v>167.73749999999998</v>
      </c>
      <c r="S19" s="3">
        <f t="shared" si="16"/>
        <v>284.09062499999999</v>
      </c>
      <c r="T19" s="3">
        <f t="shared" si="17"/>
        <v>378</v>
      </c>
      <c r="U19" s="3">
        <f t="shared" si="18"/>
        <v>472.5</v>
      </c>
      <c r="V19" s="3">
        <f t="shared" si="19"/>
        <v>555.1875</v>
      </c>
      <c r="W19" s="26">
        <f t="shared" si="20"/>
        <v>472.5</v>
      </c>
    </row>
    <row r="20" spans="1:25" x14ac:dyDescent="0.3">
      <c r="A20" s="40"/>
      <c r="B20" s="43"/>
      <c r="C20" s="43"/>
      <c r="D20" s="44"/>
      <c r="E20" s="43"/>
      <c r="F20" s="43"/>
      <c r="G20" s="44"/>
      <c r="H20" s="45"/>
      <c r="I20" s="45"/>
      <c r="J20" s="44"/>
      <c r="K20" s="45"/>
      <c r="L20" s="45"/>
      <c r="M20" s="44"/>
      <c r="N20" s="46"/>
      <c r="O20" s="46"/>
      <c r="P20" s="44"/>
      <c r="Q20" s="4"/>
      <c r="R20" s="3"/>
      <c r="S20" s="3"/>
      <c r="T20" s="3"/>
      <c r="U20" s="3"/>
      <c r="V20" s="3"/>
      <c r="W20" s="29"/>
    </row>
    <row r="21" spans="1:25" x14ac:dyDescent="0.3">
      <c r="A21" s="40"/>
      <c r="B21" s="43"/>
      <c r="C21" s="43"/>
      <c r="D21" s="44"/>
      <c r="E21" s="43"/>
      <c r="F21" s="43"/>
      <c r="G21" s="44"/>
      <c r="H21" s="45"/>
      <c r="I21" s="45"/>
      <c r="J21" s="44"/>
      <c r="K21" s="45"/>
      <c r="L21" s="45"/>
      <c r="M21" s="44"/>
      <c r="N21" s="46"/>
      <c r="O21" s="46"/>
      <c r="P21" s="44"/>
      <c r="Q21" s="4"/>
      <c r="R21" s="3"/>
      <c r="S21" s="3"/>
      <c r="T21" s="3"/>
      <c r="U21" s="3"/>
      <c r="V21" s="3"/>
      <c r="W21" s="29"/>
    </row>
    <row r="22" spans="1:25" x14ac:dyDescent="0.3">
      <c r="A22" s="40"/>
      <c r="B22" s="43"/>
      <c r="C22" s="43"/>
      <c r="D22" s="44"/>
      <c r="E22" s="43"/>
      <c r="F22" s="43"/>
      <c r="G22" s="44"/>
      <c r="H22" s="45"/>
      <c r="I22" s="45"/>
      <c r="J22" s="44"/>
      <c r="K22" s="45"/>
      <c r="L22" s="45"/>
      <c r="M22" s="44"/>
      <c r="N22" s="46"/>
      <c r="O22" s="46"/>
      <c r="P22" s="44"/>
      <c r="Q22" s="4"/>
      <c r="R22" s="3"/>
      <c r="S22" s="3"/>
      <c r="T22" s="3"/>
      <c r="U22" s="3"/>
      <c r="V22" s="3"/>
      <c r="W22" s="29"/>
    </row>
    <row r="23" spans="1:25" x14ac:dyDescent="0.3">
      <c r="A23" s="40"/>
      <c r="B23" s="43"/>
      <c r="C23" s="43"/>
      <c r="D23" s="44"/>
      <c r="E23" s="43"/>
      <c r="F23" s="43"/>
      <c r="G23" s="44"/>
      <c r="H23" s="45"/>
      <c r="I23" s="45"/>
      <c r="J23" s="44"/>
      <c r="K23" s="45"/>
      <c r="L23" s="45"/>
      <c r="M23" s="44"/>
      <c r="N23" s="46"/>
      <c r="O23" s="46"/>
      <c r="P23" s="44"/>
      <c r="Q23" s="4"/>
      <c r="R23" s="3"/>
      <c r="S23" s="3"/>
      <c r="T23" s="3"/>
      <c r="U23" s="3"/>
      <c r="V23" s="3"/>
      <c r="W23" s="29"/>
    </row>
    <row r="24" spans="1:25" x14ac:dyDescent="0.3">
      <c r="A24" s="40"/>
      <c r="B24" s="43"/>
      <c r="C24" s="43"/>
      <c r="D24" s="44"/>
      <c r="E24" s="43"/>
      <c r="F24" s="43"/>
      <c r="G24" s="44"/>
      <c r="H24" s="45"/>
      <c r="I24" s="45"/>
      <c r="J24" s="44"/>
      <c r="K24" s="45"/>
      <c r="L24" s="45"/>
      <c r="M24" s="44"/>
      <c r="N24" s="46"/>
      <c r="O24" s="46"/>
      <c r="P24" s="44"/>
      <c r="Q24" s="4"/>
      <c r="R24" s="3"/>
      <c r="S24" s="3"/>
      <c r="T24" s="3"/>
      <c r="U24" s="3"/>
      <c r="V24" s="3"/>
      <c r="W24" s="29"/>
    </row>
    <row r="25" spans="1:25" x14ac:dyDescent="0.3">
      <c r="A25" s="40"/>
      <c r="B25" s="43"/>
      <c r="C25" s="43"/>
      <c r="D25" s="44"/>
      <c r="E25" s="43"/>
      <c r="F25" s="43"/>
      <c r="G25" s="44"/>
      <c r="H25" s="45"/>
      <c r="I25" s="45"/>
      <c r="J25" s="44"/>
      <c r="K25" s="45"/>
      <c r="L25" s="45"/>
      <c r="M25" s="44"/>
      <c r="N25" s="46"/>
      <c r="O25" s="46"/>
      <c r="P25" s="44"/>
      <c r="Q25" s="4"/>
      <c r="R25" s="3"/>
      <c r="S25" s="3"/>
      <c r="T25" s="3"/>
      <c r="U25" s="3"/>
      <c r="V25" s="3"/>
      <c r="W25" s="29"/>
    </row>
    <row r="26" spans="1:25" x14ac:dyDescent="0.3">
      <c r="A26" s="40"/>
      <c r="B26" s="43"/>
      <c r="C26" s="43"/>
      <c r="D26" s="44"/>
      <c r="E26" s="43"/>
      <c r="F26" s="43"/>
      <c r="G26" s="44"/>
      <c r="H26" s="45"/>
      <c r="I26" s="45"/>
      <c r="J26" s="44"/>
      <c r="K26" s="45"/>
      <c r="L26" s="45"/>
      <c r="M26" s="44"/>
      <c r="N26" s="46"/>
      <c r="O26" s="46"/>
      <c r="P26" s="44"/>
      <c r="Q26" s="4"/>
      <c r="R26" s="3"/>
      <c r="S26" s="3"/>
      <c r="T26" s="3"/>
      <c r="U26" s="3"/>
      <c r="V26" s="3"/>
      <c r="W26" s="29"/>
    </row>
    <row r="27" spans="1:25" x14ac:dyDescent="0.3">
      <c r="A27" s="40"/>
      <c r="B27" s="43"/>
      <c r="C27" s="43"/>
      <c r="D27" s="44"/>
      <c r="E27" s="43"/>
      <c r="F27" s="43"/>
      <c r="G27" s="44"/>
      <c r="H27" s="45"/>
      <c r="I27" s="45"/>
      <c r="J27" s="44"/>
      <c r="K27" s="45"/>
      <c r="L27" s="45"/>
      <c r="M27" s="44"/>
      <c r="N27" s="46"/>
      <c r="O27" s="46"/>
      <c r="P27" s="44"/>
      <c r="Q27" s="4"/>
      <c r="R27" s="3"/>
      <c r="S27" s="3"/>
      <c r="T27" s="3"/>
      <c r="U27" s="3"/>
      <c r="V27" s="3"/>
      <c r="W27" s="29"/>
    </row>
    <row r="28" spans="1:25" x14ac:dyDescent="0.3">
      <c r="A28" s="40"/>
      <c r="B28" s="43"/>
      <c r="C28" s="43"/>
      <c r="D28" s="44"/>
      <c r="E28" s="43"/>
      <c r="F28" s="43"/>
      <c r="G28" s="44"/>
      <c r="H28" s="45"/>
      <c r="I28" s="45"/>
      <c r="J28" s="44"/>
      <c r="K28" s="45"/>
      <c r="L28" s="45"/>
      <c r="M28" s="44"/>
      <c r="N28" s="46"/>
      <c r="O28" s="46"/>
      <c r="P28" s="44"/>
      <c r="Q28" s="4"/>
      <c r="R28" s="3"/>
      <c r="S28" s="3"/>
      <c r="T28" s="3"/>
      <c r="U28" s="3"/>
      <c r="V28" s="3"/>
      <c r="W28" s="29"/>
    </row>
    <row r="29" spans="1:25" ht="15.75" customHeight="1" x14ac:dyDescent="0.3">
      <c r="A29" s="10"/>
      <c r="B29" s="11"/>
      <c r="C29" s="1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 t="s">
        <v>5</v>
      </c>
      <c r="Q29" s="4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8" t="s">
        <v>5</v>
      </c>
    </row>
    <row r="30" spans="1:25" x14ac:dyDescent="0.3">
      <c r="A30" s="12" t="s">
        <v>21</v>
      </c>
      <c r="B30" s="13"/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9" t="s">
        <v>5</v>
      </c>
      <c r="Q30" s="4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7"/>
    </row>
    <row r="31" spans="1:25" x14ac:dyDescent="0.3">
      <c r="A31" s="40" t="s">
        <v>54</v>
      </c>
      <c r="B31" s="43">
        <f>VALUE(D31*100/$K$3)</f>
        <v>223.65</v>
      </c>
      <c r="C31" s="43">
        <f>VALUE(D31*$K$2/$K$3)</f>
        <v>11.182499999999999</v>
      </c>
      <c r="D31" s="65">
        <f t="shared" ref="D31:D36" si="21">(R31+R31*$K$2/100)/$J$1</f>
        <v>234.83249999999998</v>
      </c>
      <c r="E31" s="47">
        <f>VALUE(G31*100/$K$3)</f>
        <v>380.69226190476184</v>
      </c>
      <c r="F31" s="47">
        <f>VALUE(G31*$K$2/$K$3)</f>
        <v>19.034613095238093</v>
      </c>
      <c r="G31" s="44">
        <f>(S31+S31*$K$2/100)/$J$1+2</f>
        <v>399.72687499999995</v>
      </c>
      <c r="H31" s="43">
        <f>VALUE(J31*100/$K$3)</f>
        <v>504.95238095238102</v>
      </c>
      <c r="I31" s="43">
        <f>VALUE(J31*$K$2/$K$3)</f>
        <v>25.247619047619047</v>
      </c>
      <c r="J31" s="44">
        <f>(T31+T31*$K$2/100)/$J$1+1</f>
        <v>530.20000000000005</v>
      </c>
      <c r="K31" s="46">
        <f>VALUE(M31*100/$K$3)</f>
        <v>632.85714285714289</v>
      </c>
      <c r="L31" s="46">
        <f>VALUE(M31*$K$2/$K$3)</f>
        <v>31.642857142857142</v>
      </c>
      <c r="M31" s="48">
        <f>(U31+U31*$K$2/100)/$J$1+3</f>
        <v>664.5</v>
      </c>
      <c r="N31" s="46">
        <f>VALUE(P31*100/$K$3)</f>
        <v>743.10714285714289</v>
      </c>
      <c r="O31" s="46">
        <f>VALUE(P31*$K$2/$K$3)</f>
        <v>37.155357142857142</v>
      </c>
      <c r="P31" s="44">
        <f>(V31+V31*$K$2/100)/$J$1+3</f>
        <v>780.26250000000005</v>
      </c>
      <c r="Q31" s="4"/>
      <c r="R31" s="3">
        <f>W31*$S$1</f>
        <v>223.64999999999998</v>
      </c>
      <c r="S31" s="3">
        <f>W31*$S$2</f>
        <v>378.78749999999997</v>
      </c>
      <c r="T31" s="3">
        <f>W31*$U$1</f>
        <v>504</v>
      </c>
      <c r="U31" s="3">
        <f>W31*$U$2</f>
        <v>630</v>
      </c>
      <c r="V31" s="3">
        <f>W31*$W$1</f>
        <v>740.25</v>
      </c>
      <c r="W31" s="26">
        <f>'Base Premium'!J32</f>
        <v>630</v>
      </c>
      <c r="Y31">
        <v>450</v>
      </c>
    </row>
    <row r="32" spans="1:25" ht="14.25" customHeight="1" x14ac:dyDescent="0.3">
      <c r="A32" s="40" t="s">
        <v>53</v>
      </c>
      <c r="B32" s="43">
        <f t="shared" ref="B32:B44" si="22">VALUE(D32*100/$K$3)</f>
        <v>223.65</v>
      </c>
      <c r="C32" s="43">
        <f t="shared" ref="C32:C44" si="23">VALUE(D32*$K$2/$K$3)</f>
        <v>11.182499999999999</v>
      </c>
      <c r="D32" s="65">
        <f t="shared" si="21"/>
        <v>234.83249999999998</v>
      </c>
      <c r="E32" s="47">
        <f t="shared" ref="E32:E44" si="24">VALUE(G32*100/$K$3)</f>
        <v>380.69226190476184</v>
      </c>
      <c r="F32" s="47">
        <f t="shared" ref="F32:F44" si="25">VALUE(G32*$K$2/$K$3)</f>
        <v>19.034613095238093</v>
      </c>
      <c r="G32" s="44">
        <f>(S32+S32*$K$2/100)/$J$1+2</f>
        <v>399.72687499999995</v>
      </c>
      <c r="H32" s="43">
        <f t="shared" ref="H32:H44" si="26">VALUE(J32*100/$K$3)</f>
        <v>504.95238095238102</v>
      </c>
      <c r="I32" s="43">
        <f t="shared" ref="I32:I44" si="27">VALUE(J32*$K$2/$K$3)</f>
        <v>25.247619047619047</v>
      </c>
      <c r="J32" s="44">
        <f>(T32+T32*$K$2/100)/$J$1+1</f>
        <v>530.20000000000005</v>
      </c>
      <c r="K32" s="46">
        <f t="shared" ref="K32:K44" si="28">VALUE(M32*100/$K$3)</f>
        <v>632.85714285714289</v>
      </c>
      <c r="L32" s="46">
        <f t="shared" ref="L32:L44" si="29">VALUE(M32*$K$2/$K$3)</f>
        <v>31.642857142857142</v>
      </c>
      <c r="M32" s="48">
        <f>(U32+U32*$K$2/100)/$J$1+3</f>
        <v>664.5</v>
      </c>
      <c r="N32" s="46">
        <f t="shared" ref="N32:N44" si="30">VALUE(P32*100/$K$3)</f>
        <v>743.10714285714289</v>
      </c>
      <c r="O32" s="46">
        <f t="shared" ref="O32:O44" si="31">VALUE(P32*$K$2/$K$3)</f>
        <v>37.155357142857142</v>
      </c>
      <c r="P32" s="44">
        <f>(V32+V32*$K$2/100)/$J$1+3</f>
        <v>780.26250000000005</v>
      </c>
      <c r="Q32" s="4"/>
      <c r="R32" s="3">
        <f t="shared" ref="R32:R44" si="32">W32*$S$1</f>
        <v>223.64999999999998</v>
      </c>
      <c r="S32" s="3">
        <f t="shared" ref="S32:S44" si="33">W32*$S$2</f>
        <v>378.78749999999997</v>
      </c>
      <c r="T32" s="3">
        <f t="shared" ref="T32:T44" si="34">W32*$U$1</f>
        <v>504</v>
      </c>
      <c r="U32" s="3">
        <f t="shared" ref="U32:U44" si="35">W32*$U$2</f>
        <v>630</v>
      </c>
      <c r="V32" s="3">
        <f t="shared" ref="V32:V44" si="36">W32*$W$1</f>
        <v>740.25</v>
      </c>
      <c r="W32" s="26">
        <f>'Base Premium'!J32</f>
        <v>630</v>
      </c>
      <c r="Y32">
        <v>452</v>
      </c>
    </row>
    <row r="33" spans="1:25" x14ac:dyDescent="0.3">
      <c r="A33" s="40" t="s">
        <v>59</v>
      </c>
      <c r="B33" s="43">
        <f t="shared" si="22"/>
        <v>342.66374999999999</v>
      </c>
      <c r="C33" s="43">
        <f t="shared" si="23"/>
        <v>17.133187500000002</v>
      </c>
      <c r="D33" s="44">
        <f t="shared" si="21"/>
        <v>359.79693750000001</v>
      </c>
      <c r="E33" s="47">
        <f t="shared" si="24"/>
        <v>581.30894345238096</v>
      </c>
      <c r="F33" s="47">
        <f t="shared" si="25"/>
        <v>29.065447172619052</v>
      </c>
      <c r="G33" s="44">
        <f>(S33+S33*$K$2/100)/$J$1+1</f>
        <v>610.37439062500005</v>
      </c>
      <c r="H33" s="43">
        <f t="shared" si="26"/>
        <v>776.00952380952378</v>
      </c>
      <c r="I33" s="43">
        <f t="shared" si="27"/>
        <v>38.800476190476189</v>
      </c>
      <c r="J33" s="44">
        <f>(T33+T33*$K$2/100)/$J$1+4</f>
        <v>814.81000000000006</v>
      </c>
      <c r="K33" s="46">
        <f t="shared" si="28"/>
        <v>966.20238095238096</v>
      </c>
      <c r="L33" s="46">
        <f t="shared" si="29"/>
        <v>48.310119047619047</v>
      </c>
      <c r="M33" s="48">
        <f>(U33+U33*$K$2/100)/$J$1+1</f>
        <v>1014.5125</v>
      </c>
      <c r="N33" s="46">
        <f t="shared" si="30"/>
        <v>1137.9782738095239</v>
      </c>
      <c r="O33" s="46">
        <f t="shared" si="31"/>
        <v>56.898913690476192</v>
      </c>
      <c r="P33" s="44">
        <f>(V33+V33*$K$2/100)/$J$1+4</f>
        <v>1194.8771875</v>
      </c>
      <c r="Q33" s="4"/>
      <c r="R33" s="3">
        <f t="shared" si="32"/>
        <v>342.66374999999999</v>
      </c>
      <c r="S33" s="3">
        <f t="shared" si="33"/>
        <v>580.3565625</v>
      </c>
      <c r="T33" s="3">
        <f t="shared" si="34"/>
        <v>772.2</v>
      </c>
      <c r="U33" s="3">
        <f t="shared" si="35"/>
        <v>965.25</v>
      </c>
      <c r="V33" s="3">
        <f t="shared" si="36"/>
        <v>1134.16875</v>
      </c>
      <c r="W33" s="80">
        <f>'Base Premium'!J33</f>
        <v>965.25</v>
      </c>
      <c r="Y33">
        <v>475</v>
      </c>
    </row>
    <row r="34" spans="1:25" ht="15" customHeight="1" x14ac:dyDescent="0.3">
      <c r="A34" s="40" t="s">
        <v>56</v>
      </c>
      <c r="B34" s="43">
        <f t="shared" si="22"/>
        <v>342.66374999999999</v>
      </c>
      <c r="C34" s="43">
        <f t="shared" si="23"/>
        <v>17.133187500000002</v>
      </c>
      <c r="D34" s="44">
        <f t="shared" si="21"/>
        <v>359.79693750000001</v>
      </c>
      <c r="E34" s="47">
        <f t="shared" si="24"/>
        <v>581.30894345238096</v>
      </c>
      <c r="F34" s="47">
        <f t="shared" si="25"/>
        <v>29.065447172619052</v>
      </c>
      <c r="G34" s="44">
        <f>(S34+S34*$K$2/100)/$J$1+1</f>
        <v>610.37439062500005</v>
      </c>
      <c r="H34" s="43">
        <f t="shared" si="26"/>
        <v>776.00952380952378</v>
      </c>
      <c r="I34" s="43">
        <f t="shared" si="27"/>
        <v>38.800476190476189</v>
      </c>
      <c r="J34" s="44">
        <f>(T34+T34*$K$2/100)/$J$1+4</f>
        <v>814.81000000000006</v>
      </c>
      <c r="K34" s="46">
        <f t="shared" si="28"/>
        <v>966.20238095238096</v>
      </c>
      <c r="L34" s="46">
        <f t="shared" si="29"/>
        <v>48.310119047619047</v>
      </c>
      <c r="M34" s="48">
        <f>(U34+U34*$K$2/100)/$J$1+1</f>
        <v>1014.5125</v>
      </c>
      <c r="N34" s="46">
        <f t="shared" si="30"/>
        <v>1137.9782738095239</v>
      </c>
      <c r="O34" s="46">
        <f t="shared" si="31"/>
        <v>56.898913690476192</v>
      </c>
      <c r="P34" s="44">
        <f>(V34+V34*$K$2/100)/$J$1+4</f>
        <v>1194.8771875</v>
      </c>
      <c r="Q34" s="4"/>
      <c r="R34" s="3">
        <f t="shared" si="32"/>
        <v>342.66374999999999</v>
      </c>
      <c r="S34" s="3">
        <f t="shared" si="33"/>
        <v>580.3565625</v>
      </c>
      <c r="T34" s="3">
        <f t="shared" si="34"/>
        <v>772.2</v>
      </c>
      <c r="U34" s="3">
        <f t="shared" si="35"/>
        <v>965.25</v>
      </c>
      <c r="V34" s="3">
        <f t="shared" si="36"/>
        <v>1134.16875</v>
      </c>
      <c r="W34" s="80">
        <f>'Base Premium'!J34</f>
        <v>965.25</v>
      </c>
      <c r="Y34">
        <v>480</v>
      </c>
    </row>
    <row r="35" spans="1:25" ht="14.25" customHeight="1" x14ac:dyDescent="0.3">
      <c r="A35" s="40" t="s">
        <v>60</v>
      </c>
      <c r="B35" s="43">
        <f t="shared" si="22"/>
        <v>380.73750000000001</v>
      </c>
      <c r="C35" s="43">
        <f t="shared" si="23"/>
        <v>19.036874999999998</v>
      </c>
      <c r="D35" s="81">
        <f t="shared" si="21"/>
        <v>399.77437499999996</v>
      </c>
      <c r="E35" s="47">
        <f t="shared" si="24"/>
        <v>647.69776785714271</v>
      </c>
      <c r="F35" s="47">
        <f t="shared" si="25"/>
        <v>32.384888392857135</v>
      </c>
      <c r="G35" s="44">
        <f>(S35+S35*$K$2/100)/$J$1+3</f>
        <v>680.0826562499999</v>
      </c>
      <c r="H35" s="43">
        <f t="shared" si="26"/>
        <v>861.80952380952385</v>
      </c>
      <c r="I35" s="43">
        <f t="shared" si="27"/>
        <v>43.090476190476188</v>
      </c>
      <c r="J35" s="44">
        <f>(T35+T35*$K$2/100)/$J$1+4</f>
        <v>904.9</v>
      </c>
      <c r="K35" s="46">
        <f t="shared" si="28"/>
        <v>1076.3095238095239</v>
      </c>
      <c r="L35" s="46">
        <f t="shared" si="29"/>
        <v>53.81547619047619</v>
      </c>
      <c r="M35" s="48">
        <f>(U35+U35*$K$2/100)/$J$1+4</f>
        <v>1130.125</v>
      </c>
      <c r="N35" s="46">
        <f t="shared" si="30"/>
        <v>1262.0922619047619</v>
      </c>
      <c r="O35" s="46">
        <f t="shared" si="31"/>
        <v>63.104613095238093</v>
      </c>
      <c r="P35" s="44">
        <f>(V35+V35*$K$2/100)/$J$1+2</f>
        <v>1325.1968750000001</v>
      </c>
      <c r="Q35" s="4"/>
      <c r="R35" s="3">
        <f t="shared" si="32"/>
        <v>380.73749999999995</v>
      </c>
      <c r="S35" s="3">
        <f t="shared" si="33"/>
        <v>644.84062499999993</v>
      </c>
      <c r="T35" s="3">
        <f t="shared" si="34"/>
        <v>858</v>
      </c>
      <c r="U35" s="3">
        <f t="shared" si="35"/>
        <v>1072.5</v>
      </c>
      <c r="V35" s="3">
        <f t="shared" si="36"/>
        <v>1260.1875</v>
      </c>
      <c r="W35" s="80">
        <f>'Base Premium'!J35</f>
        <v>1072.5</v>
      </c>
      <c r="Y35">
        <v>850</v>
      </c>
    </row>
    <row r="36" spans="1:25" x14ac:dyDescent="0.3">
      <c r="A36" s="40" t="s">
        <v>61</v>
      </c>
      <c r="B36" s="43">
        <f t="shared" si="22"/>
        <v>314.48917499999999</v>
      </c>
      <c r="C36" s="43">
        <f t="shared" si="23"/>
        <v>15.72445875</v>
      </c>
      <c r="D36" s="81">
        <f t="shared" si="21"/>
        <v>330.21363374999999</v>
      </c>
      <c r="E36" s="47">
        <f t="shared" si="24"/>
        <v>533.59073720238086</v>
      </c>
      <c r="F36" s="47">
        <f t="shared" si="25"/>
        <v>26.679536860119043</v>
      </c>
      <c r="G36" s="44">
        <f>(S36+S36*$K$2/100)/$J$1+1</f>
        <v>560.27027406249988</v>
      </c>
      <c r="H36" s="43">
        <f t="shared" si="26"/>
        <v>709.66038095238105</v>
      </c>
      <c r="I36" s="43">
        <f t="shared" si="27"/>
        <v>35.483019047619045</v>
      </c>
      <c r="J36" s="44">
        <f>(T36+T36*$K$2/100)/$J$1+1</f>
        <v>745.14340000000004</v>
      </c>
      <c r="K36" s="46">
        <f t="shared" si="28"/>
        <v>885.88499999999999</v>
      </c>
      <c r="L36" s="46">
        <f t="shared" si="29"/>
        <v>44.294249999999998</v>
      </c>
      <c r="M36" s="48">
        <f t="shared" ref="M36" si="37">(U36+U36*$K$2/100)/$J$1</f>
        <v>930.17925000000002</v>
      </c>
      <c r="N36" s="46">
        <f t="shared" si="30"/>
        <v>1042.8196369047619</v>
      </c>
      <c r="O36" s="46">
        <f t="shared" si="31"/>
        <v>52.140981845238088</v>
      </c>
      <c r="P36" s="44">
        <f>(V36+V36*$K$2/100)/$J$1+2</f>
        <v>1094.9606187499999</v>
      </c>
      <c r="Q36" s="4"/>
      <c r="R36" s="3">
        <f t="shared" si="32"/>
        <v>314.48917499999999</v>
      </c>
      <c r="S36" s="3">
        <f t="shared" si="33"/>
        <v>532.6383562499999</v>
      </c>
      <c r="T36" s="3">
        <f t="shared" si="34"/>
        <v>708.70800000000008</v>
      </c>
      <c r="U36" s="3">
        <f t="shared" si="35"/>
        <v>885.88499999999999</v>
      </c>
      <c r="V36" s="3">
        <f t="shared" si="36"/>
        <v>1040.9148749999999</v>
      </c>
      <c r="W36" s="26">
        <f>'Base Premium'!J36</f>
        <v>885.88499999999999</v>
      </c>
      <c r="Y36">
        <v>1000</v>
      </c>
    </row>
    <row r="37" spans="1:25" ht="15.75" customHeight="1" x14ac:dyDescent="0.3">
      <c r="A37" s="40" t="s">
        <v>57</v>
      </c>
      <c r="B37" s="43">
        <f t="shared" si="22"/>
        <v>299.66101190476189</v>
      </c>
      <c r="C37" s="43">
        <f t="shared" si="23"/>
        <v>14.983050595238094</v>
      </c>
      <c r="D37" s="81">
        <f>(R37+R37*$K$2/100)/$J$1+2</f>
        <v>314.64406249999996</v>
      </c>
      <c r="E37" s="47">
        <f t="shared" si="24"/>
        <v>504.29843749999992</v>
      </c>
      <c r="F37" s="47">
        <f t="shared" si="25"/>
        <v>25.214921874999995</v>
      </c>
      <c r="G37" s="44">
        <f>(S37+S37*$K$2/100)/$J$1</f>
        <v>529.51335937499994</v>
      </c>
      <c r="H37" s="43">
        <f t="shared" si="26"/>
        <v>671</v>
      </c>
      <c r="I37" s="43">
        <f t="shared" si="27"/>
        <v>33.549999999999997</v>
      </c>
      <c r="J37" s="44">
        <f>(T37+T37*$K$2/100)/$J$1</f>
        <v>704.55</v>
      </c>
      <c r="K37" s="46">
        <f t="shared" si="28"/>
        <v>842.55952380952385</v>
      </c>
      <c r="L37" s="46">
        <f t="shared" si="29"/>
        <v>42.12797619047619</v>
      </c>
      <c r="M37" s="48">
        <f>(U37+U37*$K$2/100)/$J$1+4</f>
        <v>884.6875</v>
      </c>
      <c r="N37" s="46">
        <f t="shared" si="30"/>
        <v>985.53125</v>
      </c>
      <c r="O37" s="46">
        <f t="shared" si="31"/>
        <v>49.276562499999997</v>
      </c>
      <c r="P37" s="44">
        <f t="shared" ref="P37:P41" si="38">(V37+V37*$K$2/100)/$J$1</f>
        <v>1034.8078125</v>
      </c>
      <c r="Q37" s="4"/>
      <c r="R37" s="3">
        <f t="shared" si="32"/>
        <v>297.75624999999997</v>
      </c>
      <c r="S37" s="3">
        <f t="shared" si="33"/>
        <v>504.29843749999998</v>
      </c>
      <c r="T37" s="3">
        <f t="shared" si="34"/>
        <v>671</v>
      </c>
      <c r="U37" s="3">
        <f t="shared" si="35"/>
        <v>838.75</v>
      </c>
      <c r="V37" s="3">
        <f t="shared" si="36"/>
        <v>985.53125</v>
      </c>
      <c r="W37" s="26">
        <f>'Base Premium'!J37</f>
        <v>838.75</v>
      </c>
      <c r="Y37">
        <v>525</v>
      </c>
    </row>
    <row r="38" spans="1:25" x14ac:dyDescent="0.3">
      <c r="A38" s="40" t="s">
        <v>58</v>
      </c>
      <c r="B38" s="43">
        <f t="shared" si="22"/>
        <v>299.66101190476189</v>
      </c>
      <c r="C38" s="43">
        <f t="shared" si="23"/>
        <v>14.983050595238094</v>
      </c>
      <c r="D38" s="81">
        <f>(R38+R38*$K$2/100)/$J$1+2</f>
        <v>314.64406249999996</v>
      </c>
      <c r="E38" s="47">
        <f t="shared" si="24"/>
        <v>504.29843749999992</v>
      </c>
      <c r="F38" s="47">
        <f t="shared" si="25"/>
        <v>25.214921874999995</v>
      </c>
      <c r="G38" s="44">
        <f>(S38+S38*$K$2/100)/$J$1</f>
        <v>529.51335937499994</v>
      </c>
      <c r="H38" s="43">
        <f t="shared" si="26"/>
        <v>671</v>
      </c>
      <c r="I38" s="43">
        <f t="shared" si="27"/>
        <v>33.549999999999997</v>
      </c>
      <c r="J38" s="44">
        <f>(T38+T38*$K$2/100)/$J$1</f>
        <v>704.55</v>
      </c>
      <c r="K38" s="46">
        <f t="shared" si="28"/>
        <v>842.55952380952385</v>
      </c>
      <c r="L38" s="46">
        <f t="shared" si="29"/>
        <v>42.12797619047619</v>
      </c>
      <c r="M38" s="48">
        <f>(U38+U38*$K$2/100)/$J$1+4</f>
        <v>884.6875</v>
      </c>
      <c r="N38" s="46">
        <f t="shared" si="30"/>
        <v>985.53125</v>
      </c>
      <c r="O38" s="46">
        <f t="shared" si="31"/>
        <v>49.276562499999997</v>
      </c>
      <c r="P38" s="44">
        <f t="shared" si="38"/>
        <v>1034.8078125</v>
      </c>
      <c r="Q38" s="4"/>
      <c r="R38" s="3">
        <f t="shared" si="32"/>
        <v>297.75624999999997</v>
      </c>
      <c r="S38" s="3">
        <f t="shared" si="33"/>
        <v>504.29843749999998</v>
      </c>
      <c r="T38" s="3">
        <f t="shared" si="34"/>
        <v>671</v>
      </c>
      <c r="U38" s="3">
        <f t="shared" si="35"/>
        <v>838.75</v>
      </c>
      <c r="V38" s="3">
        <f t="shared" si="36"/>
        <v>985.53125</v>
      </c>
      <c r="W38" s="26">
        <f>'Base Premium'!J38</f>
        <v>838.75</v>
      </c>
      <c r="Y38">
        <v>550</v>
      </c>
    </row>
    <row r="39" spans="1:25" x14ac:dyDescent="0.3">
      <c r="A39" s="40" t="s">
        <v>55</v>
      </c>
      <c r="B39" s="43">
        <f t="shared" si="22"/>
        <v>223.65</v>
      </c>
      <c r="C39" s="43">
        <f t="shared" si="23"/>
        <v>11.182499999999999</v>
      </c>
      <c r="D39" s="81">
        <f>(R39+R39*$K$2/100)/$J$1</f>
        <v>234.83249999999998</v>
      </c>
      <c r="E39" s="47">
        <f t="shared" si="24"/>
        <v>380.69226190476184</v>
      </c>
      <c r="F39" s="47">
        <f t="shared" si="25"/>
        <v>19.034613095238093</v>
      </c>
      <c r="G39" s="44">
        <f>(S39+S39*$K$2/100)/$J$1+2</f>
        <v>399.72687499999995</v>
      </c>
      <c r="H39" s="43">
        <f t="shared" si="26"/>
        <v>504.95238095238102</v>
      </c>
      <c r="I39" s="43">
        <f t="shared" si="27"/>
        <v>25.247619047619047</v>
      </c>
      <c r="J39" s="44">
        <f>(T39+T39*$K$2/100)/$J$1+1</f>
        <v>530.20000000000005</v>
      </c>
      <c r="K39" s="46">
        <f t="shared" si="28"/>
        <v>632.85714285714289</v>
      </c>
      <c r="L39" s="46">
        <f t="shared" si="29"/>
        <v>31.642857142857142</v>
      </c>
      <c r="M39" s="48">
        <f>(U39+U39*$K$2/100)/$J$1+3</f>
        <v>664.5</v>
      </c>
      <c r="N39" s="46">
        <f t="shared" si="30"/>
        <v>743.10714285714289</v>
      </c>
      <c r="O39" s="46">
        <f t="shared" si="31"/>
        <v>37.155357142857142</v>
      </c>
      <c r="P39" s="44">
        <f>(V39+V39*$K$2/100)/$J$1+3</f>
        <v>780.26250000000005</v>
      </c>
      <c r="Q39" s="4"/>
      <c r="R39" s="3">
        <f t="shared" si="32"/>
        <v>223.64999999999998</v>
      </c>
      <c r="S39" s="3">
        <f t="shared" si="33"/>
        <v>378.78749999999997</v>
      </c>
      <c r="T39" s="3">
        <f t="shared" si="34"/>
        <v>504</v>
      </c>
      <c r="U39" s="3">
        <f t="shared" si="35"/>
        <v>630</v>
      </c>
      <c r="V39" s="3">
        <f t="shared" si="36"/>
        <v>740.25</v>
      </c>
      <c r="W39" s="26">
        <f>'Base Premium'!J39</f>
        <v>630</v>
      </c>
      <c r="Y39">
        <v>540</v>
      </c>
    </row>
    <row r="40" spans="1:25" x14ac:dyDescent="0.3">
      <c r="A40" s="40" t="s">
        <v>24</v>
      </c>
      <c r="B40" s="43">
        <f t="shared" si="22"/>
        <v>276.20714285714286</v>
      </c>
      <c r="C40" s="43">
        <f t="shared" si="23"/>
        <v>13.810357142857141</v>
      </c>
      <c r="D40" s="44">
        <f>(R40+R40*$K$2/100)/$J$1+3</f>
        <v>290.01749999999998</v>
      </c>
      <c r="E40" s="47">
        <f t="shared" si="24"/>
        <v>466.77202380952383</v>
      </c>
      <c r="F40" s="47">
        <f t="shared" si="25"/>
        <v>23.33860119047619</v>
      </c>
      <c r="G40" s="44">
        <f>(S40+S40*$K$2/100)/$J$1+4</f>
        <v>490.11062499999997</v>
      </c>
      <c r="H40" s="43">
        <f t="shared" si="26"/>
        <v>618.85714285714278</v>
      </c>
      <c r="I40" s="43">
        <f t="shared" si="27"/>
        <v>30.942857142857143</v>
      </c>
      <c r="J40" s="44">
        <f>(T40+T40*$K$2/100)/$J$1+3</f>
        <v>649.79999999999995</v>
      </c>
      <c r="K40" s="46">
        <f t="shared" si="28"/>
        <v>770.95238095238096</v>
      </c>
      <c r="L40" s="46">
        <f t="shared" si="29"/>
        <v>38.547619047619051</v>
      </c>
      <c r="M40" s="48">
        <f>(U40+U40*$K$2/100)/$J$1+1</f>
        <v>809.5</v>
      </c>
      <c r="N40" s="46">
        <f t="shared" si="30"/>
        <v>904.75</v>
      </c>
      <c r="O40" s="46">
        <f t="shared" si="31"/>
        <v>45.237499999999997</v>
      </c>
      <c r="P40" s="44">
        <f t="shared" si="38"/>
        <v>949.98749999999995</v>
      </c>
      <c r="Q40" s="4"/>
      <c r="R40" s="3">
        <f t="shared" si="32"/>
        <v>273.34999999999997</v>
      </c>
      <c r="S40" s="3">
        <f t="shared" si="33"/>
        <v>462.96249999999998</v>
      </c>
      <c r="T40" s="3">
        <f t="shared" si="34"/>
        <v>616</v>
      </c>
      <c r="U40" s="3">
        <f t="shared" si="35"/>
        <v>770</v>
      </c>
      <c r="V40" s="3">
        <f t="shared" si="36"/>
        <v>904.75</v>
      </c>
      <c r="W40" s="26">
        <f>'Base Premium'!J40</f>
        <v>770</v>
      </c>
      <c r="Y40">
        <v>400</v>
      </c>
    </row>
    <row r="41" spans="1:25" x14ac:dyDescent="0.3">
      <c r="A41" s="40" t="s">
        <v>25</v>
      </c>
      <c r="B41" s="43">
        <f t="shared" si="22"/>
        <v>276.20714285714286</v>
      </c>
      <c r="C41" s="43">
        <f t="shared" si="23"/>
        <v>13.810357142857141</v>
      </c>
      <c r="D41" s="44">
        <f>(R41+R41*$K$2/100)/$J$1+3</f>
        <v>290.01749999999998</v>
      </c>
      <c r="E41" s="47">
        <f t="shared" si="24"/>
        <v>466.77202380952383</v>
      </c>
      <c r="F41" s="47">
        <f t="shared" si="25"/>
        <v>23.33860119047619</v>
      </c>
      <c r="G41" s="44">
        <f>(S41+S41*$K$2/100)/$J$1+4</f>
        <v>490.11062499999997</v>
      </c>
      <c r="H41" s="43">
        <f t="shared" si="26"/>
        <v>618.85714285714278</v>
      </c>
      <c r="I41" s="43">
        <f t="shared" si="27"/>
        <v>30.942857142857143</v>
      </c>
      <c r="J41" s="44">
        <f>(T41+T41*$K$2/100)/$J$1+3</f>
        <v>649.79999999999995</v>
      </c>
      <c r="K41" s="46">
        <f t="shared" si="28"/>
        <v>770.95238095238096</v>
      </c>
      <c r="L41" s="46">
        <f t="shared" si="29"/>
        <v>38.547619047619051</v>
      </c>
      <c r="M41" s="48">
        <f>(U41+U41*$K$2/100)/$J$1+1</f>
        <v>809.5</v>
      </c>
      <c r="N41" s="46">
        <f t="shared" si="30"/>
        <v>904.75</v>
      </c>
      <c r="O41" s="46">
        <f t="shared" si="31"/>
        <v>45.237499999999997</v>
      </c>
      <c r="P41" s="44">
        <f t="shared" si="38"/>
        <v>949.98749999999995</v>
      </c>
      <c r="Q41" s="4"/>
      <c r="R41" s="3">
        <f t="shared" si="32"/>
        <v>273.34999999999997</v>
      </c>
      <c r="S41" s="3">
        <f t="shared" si="33"/>
        <v>462.96249999999998</v>
      </c>
      <c r="T41" s="3">
        <f t="shared" si="34"/>
        <v>616</v>
      </c>
      <c r="U41" s="3">
        <f t="shared" si="35"/>
        <v>770</v>
      </c>
      <c r="V41" s="3">
        <f t="shared" si="36"/>
        <v>904.75</v>
      </c>
      <c r="W41" s="26">
        <f>'Base Premium'!J41</f>
        <v>770</v>
      </c>
      <c r="Y41">
        <v>300</v>
      </c>
    </row>
    <row r="42" spans="1:25" x14ac:dyDescent="0.3">
      <c r="A42" s="40" t="s">
        <v>26</v>
      </c>
      <c r="B42" s="43">
        <f t="shared" si="22"/>
        <v>223.65</v>
      </c>
      <c r="C42" s="43">
        <f t="shared" si="23"/>
        <v>11.182499999999999</v>
      </c>
      <c r="D42" s="44">
        <f>(R42+R42*$K$2/100)/$J$1</f>
        <v>234.83249999999998</v>
      </c>
      <c r="E42" s="47">
        <f t="shared" si="24"/>
        <v>380.69226190476184</v>
      </c>
      <c r="F42" s="47">
        <f t="shared" si="25"/>
        <v>19.034613095238093</v>
      </c>
      <c r="G42" s="44">
        <f>(S42+S42*$K$2/100)/$J$1+2</f>
        <v>399.72687499999995</v>
      </c>
      <c r="H42" s="43">
        <f t="shared" si="26"/>
        <v>504.95238095238102</v>
      </c>
      <c r="I42" s="43">
        <f t="shared" si="27"/>
        <v>25.247619047619047</v>
      </c>
      <c r="J42" s="44">
        <f>(T42+T42*$K$2/100)/$J$1+1</f>
        <v>530.20000000000005</v>
      </c>
      <c r="K42" s="46">
        <f t="shared" si="28"/>
        <v>632.85714285714289</v>
      </c>
      <c r="L42" s="46">
        <f t="shared" si="29"/>
        <v>31.642857142857142</v>
      </c>
      <c r="M42" s="48">
        <f>(U42+U42*$K$2/100)/$J$1+3</f>
        <v>664.5</v>
      </c>
      <c r="N42" s="46">
        <f t="shared" si="30"/>
        <v>743.10714285714289</v>
      </c>
      <c r="O42" s="46">
        <f t="shared" si="31"/>
        <v>37.155357142857142</v>
      </c>
      <c r="P42" s="44">
        <f>(V42+V42*$K$2/100)/$J$1+3</f>
        <v>780.26250000000005</v>
      </c>
      <c r="Q42" s="4"/>
      <c r="R42" s="3">
        <f t="shared" si="32"/>
        <v>223.64999999999998</v>
      </c>
      <c r="S42" s="3">
        <f t="shared" si="33"/>
        <v>378.78749999999997</v>
      </c>
      <c r="T42" s="3">
        <f t="shared" si="34"/>
        <v>504</v>
      </c>
      <c r="U42" s="3">
        <f t="shared" si="35"/>
        <v>630</v>
      </c>
      <c r="V42" s="3">
        <f t="shared" si="36"/>
        <v>740.25</v>
      </c>
      <c r="W42" s="26">
        <f>'Base Premium'!J42</f>
        <v>630</v>
      </c>
      <c r="Y42">
        <v>225</v>
      </c>
    </row>
    <row r="43" spans="1:25" x14ac:dyDescent="0.3">
      <c r="A43" s="40" t="s">
        <v>37</v>
      </c>
      <c r="B43" s="43">
        <f t="shared" si="22"/>
        <v>128.59875</v>
      </c>
      <c r="C43" s="43">
        <f t="shared" si="23"/>
        <v>6.4299374999999985</v>
      </c>
      <c r="D43" s="82">
        <f>((R43+R43*$K$2/100)/$J$1)*$O$1</f>
        <v>135.02868749999999</v>
      </c>
      <c r="E43" s="47">
        <f t="shared" si="24"/>
        <v>218.75519345238089</v>
      </c>
      <c r="F43" s="47">
        <f t="shared" si="25"/>
        <v>10.937759672619045</v>
      </c>
      <c r="G43" s="44">
        <f>((S43+S43*$K$2/100)/$J$1)*$O$1+1</f>
        <v>229.69295312499995</v>
      </c>
      <c r="H43" s="43">
        <f t="shared" si="26"/>
        <v>290.75238095238097</v>
      </c>
      <c r="I43" s="43">
        <f t="shared" si="27"/>
        <v>14.537619047619048</v>
      </c>
      <c r="J43" s="44">
        <f>((T43+T43*$K$2/100)/$J$1)*$O$1+1</f>
        <v>305.29000000000002</v>
      </c>
      <c r="K43" s="46">
        <f t="shared" si="28"/>
        <v>362.24999999999994</v>
      </c>
      <c r="L43" s="46">
        <f t="shared" si="29"/>
        <v>18.112499999999997</v>
      </c>
      <c r="M43" s="48">
        <f>((U43+U43*$K$2/100)/$J$1)*$O$1</f>
        <v>380.36249999999995</v>
      </c>
      <c r="N43" s="46">
        <f t="shared" si="30"/>
        <v>428.50089285714284</v>
      </c>
      <c r="O43" s="46">
        <f t="shared" si="31"/>
        <v>21.425044642857141</v>
      </c>
      <c r="P43" s="44">
        <f>((V43+V43*$K$2/100)/$J$1)*$O$1+3</f>
        <v>449.92593749999997</v>
      </c>
      <c r="R43" s="3">
        <f t="shared" si="32"/>
        <v>223.64999999999998</v>
      </c>
      <c r="S43" s="3">
        <f t="shared" si="33"/>
        <v>378.78749999999997</v>
      </c>
      <c r="T43" s="3">
        <f t="shared" si="34"/>
        <v>504</v>
      </c>
      <c r="U43" s="3">
        <f t="shared" si="35"/>
        <v>630</v>
      </c>
      <c r="V43" s="3">
        <f t="shared" si="36"/>
        <v>740.25</v>
      </c>
      <c r="W43" s="26">
        <f>'Base Premium'!J44</f>
        <v>630</v>
      </c>
      <c r="Y43">
        <v>400</v>
      </c>
    </row>
    <row r="44" spans="1:25" x14ac:dyDescent="0.3">
      <c r="A44" s="40" t="s">
        <v>62</v>
      </c>
      <c r="B44" s="43">
        <f t="shared" si="22"/>
        <v>128.59875</v>
      </c>
      <c r="C44" s="43">
        <f t="shared" si="23"/>
        <v>6.4299374999999985</v>
      </c>
      <c r="D44" s="82">
        <f>((R44+R44*$K$2/100)/$J$1)*$O$1</f>
        <v>135.02868749999999</v>
      </c>
      <c r="E44" s="47">
        <f t="shared" si="24"/>
        <v>218.75519345238089</v>
      </c>
      <c r="F44" s="47">
        <f t="shared" si="25"/>
        <v>10.937759672619045</v>
      </c>
      <c r="G44" s="44">
        <f>((S44+S44*$K$2/100)/$J$1)*$O$1+1</f>
        <v>229.69295312499995</v>
      </c>
      <c r="H44" s="43">
        <f t="shared" si="26"/>
        <v>290.75238095238097</v>
      </c>
      <c r="I44" s="43">
        <f t="shared" si="27"/>
        <v>14.537619047619048</v>
      </c>
      <c r="J44" s="44">
        <f>((T44+T44*$K$2/100)/$J$1)*$O$1+1</f>
        <v>305.29000000000002</v>
      </c>
      <c r="K44" s="46">
        <f t="shared" si="28"/>
        <v>362.24999999999994</v>
      </c>
      <c r="L44" s="46">
        <f t="shared" si="29"/>
        <v>18.112499999999997</v>
      </c>
      <c r="M44" s="48">
        <f>((U44+U44*$K$2/100)/$J$1)*$O$1</f>
        <v>380.36249999999995</v>
      </c>
      <c r="N44" s="46">
        <f t="shared" si="30"/>
        <v>428.50089285714284</v>
      </c>
      <c r="O44" s="46">
        <f t="shared" si="31"/>
        <v>21.425044642857141</v>
      </c>
      <c r="P44" s="44">
        <f>((V44+V44*$K$2/100)/$J$1)*$O$1+3</f>
        <v>449.92593749999997</v>
      </c>
      <c r="R44" s="3">
        <f t="shared" si="32"/>
        <v>223.64999999999998</v>
      </c>
      <c r="S44" s="3">
        <f t="shared" si="33"/>
        <v>378.78749999999997</v>
      </c>
      <c r="T44" s="3">
        <f t="shared" si="34"/>
        <v>504</v>
      </c>
      <c r="U44" s="3">
        <f t="shared" si="35"/>
        <v>630</v>
      </c>
      <c r="V44" s="3">
        <f t="shared" si="36"/>
        <v>740.25</v>
      </c>
      <c r="W44" s="26">
        <f>'Base Premium'!J44</f>
        <v>630</v>
      </c>
      <c r="Y44">
        <v>400</v>
      </c>
    </row>
    <row r="45" spans="1:25" x14ac:dyDescent="0.3">
      <c r="A45" s="40"/>
      <c r="B45" s="43"/>
      <c r="C45" s="43"/>
      <c r="D45" s="44"/>
      <c r="E45" s="43"/>
      <c r="F45" s="43"/>
      <c r="G45" s="44"/>
      <c r="H45" s="45"/>
      <c r="I45" s="45"/>
      <c r="J45" s="44"/>
      <c r="K45" s="45"/>
      <c r="L45" s="45"/>
      <c r="M45" s="44"/>
      <c r="N45" s="46"/>
      <c r="O45" s="46"/>
      <c r="P45" s="44"/>
      <c r="Q45" s="4"/>
      <c r="R45" s="3"/>
      <c r="S45" s="3"/>
      <c r="T45" s="3"/>
      <c r="U45" s="3"/>
      <c r="V45" s="3"/>
      <c r="W45" s="29"/>
    </row>
    <row r="46" spans="1:25" x14ac:dyDescent="0.3">
      <c r="A46" s="40"/>
      <c r="B46" s="43"/>
      <c r="C46" s="43"/>
      <c r="D46" s="44"/>
      <c r="E46" s="43"/>
      <c r="F46" s="43"/>
      <c r="G46" s="44"/>
      <c r="H46" s="45"/>
      <c r="I46" s="45"/>
      <c r="J46" s="44"/>
      <c r="K46" s="45"/>
      <c r="L46" s="45"/>
      <c r="M46" s="44"/>
      <c r="N46" s="46"/>
      <c r="O46" s="46"/>
      <c r="P46" s="44"/>
      <c r="Q46" s="4"/>
      <c r="R46" s="3"/>
      <c r="S46" s="3"/>
      <c r="T46" s="3"/>
      <c r="U46" s="3"/>
      <c r="V46" s="3"/>
      <c r="W46" s="29"/>
    </row>
    <row r="47" spans="1:25" x14ac:dyDescent="0.3">
      <c r="A47" s="40"/>
      <c r="B47" s="43"/>
      <c r="C47" s="43"/>
      <c r="D47" s="44"/>
      <c r="E47" s="43"/>
      <c r="F47" s="43"/>
      <c r="G47" s="44"/>
      <c r="H47" s="45"/>
      <c r="I47" s="45"/>
      <c r="J47" s="44"/>
      <c r="K47" s="45"/>
      <c r="L47" s="45"/>
      <c r="M47" s="44"/>
      <c r="N47" s="46"/>
      <c r="O47" s="46"/>
      <c r="P47" s="44"/>
      <c r="Q47" s="4"/>
      <c r="R47" s="3"/>
      <c r="S47" s="3"/>
      <c r="T47" s="3"/>
      <c r="U47" s="3"/>
      <c r="V47" s="3"/>
      <c r="W47" s="29"/>
    </row>
    <row r="48" spans="1:25" x14ac:dyDescent="0.3">
      <c r="A48" s="40"/>
      <c r="B48" s="43"/>
      <c r="C48" s="43"/>
      <c r="D48" s="44"/>
      <c r="E48" s="43"/>
      <c r="F48" s="43"/>
      <c r="G48" s="44"/>
      <c r="H48" s="45"/>
      <c r="I48" s="45"/>
      <c r="J48" s="44"/>
      <c r="K48" s="45"/>
      <c r="L48" s="45"/>
      <c r="M48" s="44"/>
      <c r="N48" s="46"/>
      <c r="O48" s="46"/>
      <c r="P48" s="44"/>
      <c r="Q48" s="4"/>
      <c r="R48" s="3"/>
      <c r="S48" s="3"/>
      <c r="T48" s="3"/>
      <c r="U48" s="3"/>
      <c r="V48" s="3"/>
      <c r="W48" s="29"/>
    </row>
    <row r="49" spans="1:23" x14ac:dyDescent="0.3">
      <c r="A49" s="40"/>
      <c r="B49" s="43"/>
      <c r="C49" s="43"/>
      <c r="D49" s="44"/>
      <c r="E49" s="43"/>
      <c r="F49" s="43"/>
      <c r="G49" s="44"/>
      <c r="H49" s="45"/>
      <c r="I49" s="45"/>
      <c r="J49" s="44"/>
      <c r="K49" s="45"/>
      <c r="L49" s="45"/>
      <c r="M49" s="44"/>
      <c r="N49" s="46"/>
      <c r="O49" s="46"/>
      <c r="P49" s="44"/>
      <c r="Q49" s="4"/>
      <c r="R49" s="3"/>
      <c r="S49" s="3"/>
      <c r="T49" s="3"/>
      <c r="U49" s="3"/>
      <c r="V49" s="3"/>
      <c r="W49" s="29"/>
    </row>
    <row r="50" spans="1:23" x14ac:dyDescent="0.3">
      <c r="A50" s="40"/>
      <c r="B50" s="43"/>
      <c r="C50" s="43"/>
      <c r="D50" s="44"/>
      <c r="E50" s="43"/>
      <c r="F50" s="43"/>
      <c r="G50" s="44"/>
      <c r="H50" s="45"/>
      <c r="I50" s="45"/>
      <c r="J50" s="44"/>
      <c r="K50" s="45"/>
      <c r="L50" s="45"/>
      <c r="M50" s="44"/>
      <c r="N50" s="46"/>
      <c r="O50" s="46"/>
      <c r="P50" s="44"/>
      <c r="Q50" s="4"/>
      <c r="R50" s="3"/>
      <c r="S50" s="3"/>
      <c r="T50" s="3"/>
      <c r="U50" s="3"/>
      <c r="V50" s="3"/>
      <c r="W50" s="29"/>
    </row>
    <row r="51" spans="1:23" x14ac:dyDescent="0.3">
      <c r="A51" s="40"/>
      <c r="B51" s="43"/>
      <c r="C51" s="43"/>
      <c r="D51" s="44"/>
      <c r="E51" s="43"/>
      <c r="F51" s="43"/>
      <c r="G51" s="44"/>
      <c r="H51" s="45"/>
      <c r="I51" s="45"/>
      <c r="J51" s="44"/>
      <c r="K51" s="45"/>
      <c r="L51" s="45"/>
      <c r="M51" s="44"/>
      <c r="N51" s="46"/>
      <c r="O51" s="46"/>
      <c r="P51" s="44"/>
      <c r="Q51" s="4"/>
      <c r="R51" s="3"/>
      <c r="S51" s="3"/>
      <c r="T51" s="3"/>
      <c r="U51" s="3"/>
      <c r="V51" s="3"/>
      <c r="W51" s="29"/>
    </row>
    <row r="52" spans="1:23" x14ac:dyDescent="0.3">
      <c r="A52" s="40"/>
      <c r="B52" s="43"/>
      <c r="C52" s="43"/>
      <c r="D52" s="44"/>
      <c r="E52" s="43"/>
      <c r="F52" s="43"/>
      <c r="G52" s="44"/>
      <c r="H52" s="45"/>
      <c r="I52" s="45"/>
      <c r="J52" s="44"/>
      <c r="K52" s="45"/>
      <c r="L52" s="45"/>
      <c r="M52" s="44"/>
      <c r="N52" s="46"/>
      <c r="O52" s="46"/>
      <c r="P52" s="44"/>
      <c r="Q52" s="4"/>
      <c r="R52" s="3"/>
      <c r="S52" s="3"/>
      <c r="T52" s="3"/>
      <c r="U52" s="3"/>
      <c r="V52" s="3"/>
      <c r="W52" s="29"/>
    </row>
    <row r="53" spans="1:23" x14ac:dyDescent="0.3">
      <c r="A53" s="40"/>
      <c r="B53" s="43"/>
      <c r="C53" s="43"/>
      <c r="D53" s="44"/>
      <c r="E53" s="43"/>
      <c r="F53" s="43"/>
      <c r="G53" s="44"/>
      <c r="H53" s="45"/>
      <c r="I53" s="45"/>
      <c r="J53" s="44"/>
      <c r="K53" s="45"/>
      <c r="L53" s="45"/>
      <c r="M53" s="44"/>
      <c r="N53" s="46"/>
      <c r="O53" s="46"/>
      <c r="P53" s="44"/>
      <c r="Q53" s="4"/>
      <c r="R53" s="3"/>
      <c r="S53" s="3"/>
      <c r="T53" s="3"/>
      <c r="U53" s="3"/>
      <c r="V53" s="3"/>
      <c r="W53" s="2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zoomScaleNormal="100" workbookViewId="0">
      <selection activeCell="O2" sqref="O2"/>
    </sheetView>
  </sheetViews>
  <sheetFormatPr defaultRowHeight="14.4" x14ac:dyDescent="0.3"/>
  <cols>
    <col min="1" max="1" width="47.88671875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5" t="s">
        <v>47</v>
      </c>
      <c r="B1" s="15"/>
      <c r="C1" s="15"/>
      <c r="D1" s="15"/>
      <c r="E1" s="15"/>
      <c r="F1" s="15"/>
      <c r="G1" s="15"/>
      <c r="H1" s="15" t="s">
        <v>52</v>
      </c>
      <c r="I1" s="58">
        <f>'1st Fortnight'!I1</f>
        <v>0</v>
      </c>
      <c r="J1" s="15">
        <f>'1st Fortnight'!J1</f>
        <v>1</v>
      </c>
      <c r="K1" s="15"/>
      <c r="L1" s="15"/>
      <c r="M1" s="15"/>
      <c r="N1" s="15"/>
      <c r="O1" s="15">
        <v>0.57499999999999996</v>
      </c>
      <c r="P1" s="15"/>
      <c r="Q1" s="2"/>
      <c r="R1" t="s">
        <v>30</v>
      </c>
      <c r="S1" s="19">
        <f>'1st Fortnight'!S1</f>
        <v>0.35499999999999998</v>
      </c>
      <c r="T1" t="s">
        <v>32</v>
      </c>
      <c r="U1" s="19">
        <f>'1st Fortnight'!U1</f>
        <v>0.8</v>
      </c>
      <c r="V1" t="s">
        <v>34</v>
      </c>
      <c r="W1" s="19">
        <f>'1st Fortnight'!W1</f>
        <v>1.175</v>
      </c>
    </row>
    <row r="2" spans="1:23" x14ac:dyDescent="0.3">
      <c r="A2" s="16" t="s">
        <v>48</v>
      </c>
      <c r="B2" s="16"/>
      <c r="C2" s="16"/>
      <c r="D2" s="16"/>
      <c r="E2" s="16"/>
      <c r="F2" s="16"/>
      <c r="G2" s="16"/>
      <c r="H2" s="16"/>
      <c r="I2" s="16"/>
      <c r="J2" s="17" t="s">
        <v>28</v>
      </c>
      <c r="K2" s="20">
        <f>'1st Fortnight'!K2</f>
        <v>5</v>
      </c>
      <c r="L2" s="17"/>
      <c r="M2" s="17"/>
      <c r="N2" s="17"/>
      <c r="O2" s="17"/>
      <c r="P2" s="17"/>
      <c r="R2" t="s">
        <v>31</v>
      </c>
      <c r="S2" s="19">
        <f>'1st Fortnight'!S2</f>
        <v>0.60124999999999995</v>
      </c>
      <c r="T2" t="s">
        <v>33</v>
      </c>
      <c r="U2" s="19">
        <f>'1st Fortnight'!U2</f>
        <v>1</v>
      </c>
    </row>
    <row r="3" spans="1:23" ht="15" customHeight="1" x14ac:dyDescent="0.4">
      <c r="A3" s="15" t="s">
        <v>23</v>
      </c>
      <c r="B3" s="15"/>
      <c r="C3" s="52">
        <v>1</v>
      </c>
      <c r="D3" s="15">
        <v>1</v>
      </c>
      <c r="E3" s="15"/>
      <c r="F3" s="52">
        <v>1</v>
      </c>
      <c r="G3" s="15">
        <v>1</v>
      </c>
      <c r="H3" s="52">
        <v>1</v>
      </c>
      <c r="I3" s="15">
        <v>1</v>
      </c>
      <c r="J3" s="15" t="s">
        <v>29</v>
      </c>
      <c r="K3" s="21">
        <f>(100+K2)</f>
        <v>105</v>
      </c>
      <c r="L3" s="52">
        <v>1</v>
      </c>
      <c r="M3" s="15">
        <v>1</v>
      </c>
      <c r="N3" s="15"/>
      <c r="O3" s="52">
        <v>1</v>
      </c>
      <c r="P3" s="15">
        <v>1</v>
      </c>
      <c r="Q3" s="2"/>
    </row>
    <row r="4" spans="1:23" x14ac:dyDescent="0.3">
      <c r="A4" s="40" t="s">
        <v>6</v>
      </c>
      <c r="B4" s="41" t="s">
        <v>8</v>
      </c>
      <c r="C4" s="41" t="s">
        <v>9</v>
      </c>
      <c r="D4" s="41" t="s">
        <v>5</v>
      </c>
      <c r="E4" s="41" t="s">
        <v>10</v>
      </c>
      <c r="F4" s="41" t="s">
        <v>11</v>
      </c>
      <c r="G4" s="41" t="s">
        <v>5</v>
      </c>
      <c r="H4" s="41" t="s">
        <v>17</v>
      </c>
      <c r="I4" s="41" t="s">
        <v>11</v>
      </c>
      <c r="J4" s="41" t="s">
        <v>5</v>
      </c>
      <c r="K4" s="41" t="s">
        <v>12</v>
      </c>
      <c r="L4" s="41" t="s">
        <v>11</v>
      </c>
      <c r="M4" s="41" t="s">
        <v>5</v>
      </c>
      <c r="N4" s="41" t="s">
        <v>13</v>
      </c>
      <c r="O4" s="41" t="s">
        <v>11</v>
      </c>
      <c r="P4" s="41" t="s">
        <v>5</v>
      </c>
      <c r="Q4" s="1"/>
      <c r="R4" s="7" t="s">
        <v>8</v>
      </c>
      <c r="S4" s="7" t="s">
        <v>10</v>
      </c>
      <c r="T4" s="7" t="s">
        <v>17</v>
      </c>
      <c r="U4" s="7" t="s">
        <v>12</v>
      </c>
      <c r="V4" s="7" t="s">
        <v>13</v>
      </c>
      <c r="W4" s="7" t="s">
        <v>18</v>
      </c>
    </row>
    <row r="5" spans="1:23" x14ac:dyDescent="0.3">
      <c r="A5" s="40" t="s">
        <v>7</v>
      </c>
      <c r="B5" s="40" t="s">
        <v>19</v>
      </c>
      <c r="C5" s="40" t="s">
        <v>38</v>
      </c>
      <c r="D5" s="42" t="s">
        <v>20</v>
      </c>
      <c r="E5" s="42" t="s">
        <v>19</v>
      </c>
      <c r="F5" s="42" t="s">
        <v>38</v>
      </c>
      <c r="G5" s="42" t="s">
        <v>20</v>
      </c>
      <c r="H5" s="42" t="s">
        <v>19</v>
      </c>
      <c r="I5" s="42" t="s">
        <v>38</v>
      </c>
      <c r="J5" s="42" t="s">
        <v>20</v>
      </c>
      <c r="K5" s="42" t="s">
        <v>19</v>
      </c>
      <c r="L5" s="42" t="s">
        <v>38</v>
      </c>
      <c r="M5" s="42" t="s">
        <v>20</v>
      </c>
      <c r="N5" s="42" t="s">
        <v>19</v>
      </c>
      <c r="O5" s="42" t="s">
        <v>38</v>
      </c>
      <c r="P5" s="42" t="s">
        <v>20</v>
      </c>
      <c r="Q5" s="1"/>
      <c r="R5" s="8" t="s">
        <v>9</v>
      </c>
      <c r="S5" s="8" t="s">
        <v>11</v>
      </c>
      <c r="T5" s="8" t="s">
        <v>11</v>
      </c>
      <c r="U5" s="8" t="s">
        <v>11</v>
      </c>
      <c r="V5" s="8" t="s">
        <v>11</v>
      </c>
      <c r="W5" s="8" t="s">
        <v>19</v>
      </c>
    </row>
    <row r="6" spans="1:23" x14ac:dyDescent="0.3">
      <c r="A6" s="40" t="s">
        <v>54</v>
      </c>
      <c r="B6" s="43">
        <f>VALUE(D6*100/$K$3)</f>
        <v>167.73750000000001</v>
      </c>
      <c r="C6" s="43">
        <f>D6-B6</f>
        <v>8.386874999999975</v>
      </c>
      <c r="D6" s="44">
        <f>(R6+R6*$K$2/100)/$J$1</f>
        <v>176.12437499999999</v>
      </c>
      <c r="E6" s="43">
        <f>VALUE(G6*100/$K$3)</f>
        <v>284.09062499999999</v>
      </c>
      <c r="F6" s="43">
        <f>VALUE(G6*$K$2/$K$3)</f>
        <v>14.204531249999999</v>
      </c>
      <c r="G6" s="44">
        <f>(S6+S6*$K$2/100)/$J$1</f>
        <v>298.29515624999999</v>
      </c>
      <c r="H6" s="45">
        <f>VALUE(J6*100/$K$3)</f>
        <v>378</v>
      </c>
      <c r="I6" s="45">
        <f>VALUE(J6*$K$2/$K$3)</f>
        <v>18.899999999999999</v>
      </c>
      <c r="J6" s="44">
        <f>(T6+T6*$K$2/100)/$J$1</f>
        <v>396.9</v>
      </c>
      <c r="K6" s="45">
        <f>VALUE(M6*100/$K$3)</f>
        <v>472.5</v>
      </c>
      <c r="L6" s="45">
        <f>VALUE(M6*$K$2/$K$3)</f>
        <v>23.625</v>
      </c>
      <c r="M6" s="44">
        <f>(U6+U6*$K$2/100)/$J$1</f>
        <v>496.125</v>
      </c>
      <c r="N6" s="46">
        <f>VALUE(P6*100/$K$3)</f>
        <v>555.1875</v>
      </c>
      <c r="O6" s="46">
        <f>VALUE(P6*$K$2/$K$3)</f>
        <v>27.759374999999999</v>
      </c>
      <c r="P6" s="44">
        <f>(V6+V6*$K$2/100)/$J$1</f>
        <v>582.94687499999998</v>
      </c>
      <c r="Q6" s="4"/>
      <c r="R6" s="3">
        <f>W6*$S$1</f>
        <v>167.73749999999998</v>
      </c>
      <c r="S6" s="3">
        <f>W6*$S$2</f>
        <v>284.09062499999999</v>
      </c>
      <c r="T6" s="3">
        <f>W6*$U$1</f>
        <v>378</v>
      </c>
      <c r="U6" s="3">
        <f>W6*$U$2</f>
        <v>472.5</v>
      </c>
      <c r="V6" s="3">
        <f>W6*$W$1</f>
        <v>555.1875</v>
      </c>
      <c r="W6" s="26">
        <f>W31*0.75</f>
        <v>472.5</v>
      </c>
    </row>
    <row r="7" spans="1:23" ht="12" customHeight="1" x14ac:dyDescent="0.3">
      <c r="A7" s="40" t="s">
        <v>53</v>
      </c>
      <c r="B7" s="43">
        <f t="shared" ref="B7:B19" si="0">VALUE(D7*100/$K$3)</f>
        <v>167.73750000000001</v>
      </c>
      <c r="C7" s="43">
        <f t="shared" ref="C7:C19" si="1">D7-B7</f>
        <v>8.386874999999975</v>
      </c>
      <c r="D7" s="44">
        <f t="shared" ref="D7:D19" si="2">(R7+R7*$K$2/100)/$J$1</f>
        <v>176.12437499999999</v>
      </c>
      <c r="E7" s="43">
        <f t="shared" ref="E7:E19" si="3">VALUE(G7*100/$K$3)</f>
        <v>284.09062499999999</v>
      </c>
      <c r="F7" s="43">
        <f t="shared" ref="F7:F19" si="4">VALUE(G7*$K$2/$K$3)</f>
        <v>14.204531249999999</v>
      </c>
      <c r="G7" s="44">
        <f t="shared" ref="G7:G19" si="5">(S7+S7*$K$2/100)/$J$1</f>
        <v>298.29515624999999</v>
      </c>
      <c r="H7" s="45">
        <f t="shared" ref="H7:H19" si="6">VALUE(J7*100/$K$3)</f>
        <v>378</v>
      </c>
      <c r="I7" s="45">
        <f t="shared" ref="I7:I19" si="7">VALUE(J7*$K$2/$K$3)</f>
        <v>18.899999999999999</v>
      </c>
      <c r="J7" s="44">
        <f t="shared" ref="J7:J19" si="8">(T7+T7*$K$2/100)/$J$1</f>
        <v>396.9</v>
      </c>
      <c r="K7" s="45">
        <f t="shared" ref="K7:K19" si="9">VALUE(M7*100/$K$3)</f>
        <v>472.5</v>
      </c>
      <c r="L7" s="45">
        <f t="shared" ref="L7:L19" si="10">VALUE(M7*$K$2/$K$3)</f>
        <v>23.625</v>
      </c>
      <c r="M7" s="44">
        <f t="shared" ref="M7:M19" si="11">(U7+U7*$K$2/100)/$J$1</f>
        <v>496.125</v>
      </c>
      <c r="N7" s="46">
        <f t="shared" ref="N7:N19" si="12">VALUE(P7*100/$K$3)</f>
        <v>555.1875</v>
      </c>
      <c r="O7" s="46">
        <f t="shared" ref="O7:O19" si="13">VALUE(P7*$K$2/$K$3)</f>
        <v>27.759374999999999</v>
      </c>
      <c r="P7" s="44">
        <f t="shared" ref="P7:P19" si="14">(V7+V7*$K$2/100)/$J$1</f>
        <v>582.94687499999998</v>
      </c>
      <c r="Q7" s="4"/>
      <c r="R7" s="3">
        <f t="shared" ref="R7:R19" si="15">W7*$S$1</f>
        <v>167.73749999999998</v>
      </c>
      <c r="S7" s="3">
        <f t="shared" ref="S7:S19" si="16">W7*$S$2</f>
        <v>284.09062499999999</v>
      </c>
      <c r="T7" s="3">
        <f t="shared" ref="T7:T19" si="17">W7*$U$1</f>
        <v>378</v>
      </c>
      <c r="U7" s="3">
        <f t="shared" ref="U7:U19" si="18">W7*$U$2</f>
        <v>472.5</v>
      </c>
      <c r="V7" s="3">
        <f t="shared" ref="V7:V19" si="19">W7*$W$1</f>
        <v>555.1875</v>
      </c>
      <c r="W7" s="26">
        <f t="shared" ref="W7:W19" si="20">W32*0.75</f>
        <v>472.5</v>
      </c>
    </row>
    <row r="8" spans="1:23" ht="12" customHeight="1" x14ac:dyDescent="0.3">
      <c r="A8" s="40" t="s">
        <v>59</v>
      </c>
      <c r="B8" s="43">
        <f t="shared" si="0"/>
        <v>256.99781250000001</v>
      </c>
      <c r="C8" s="43">
        <f t="shared" si="1"/>
        <v>12.849890625</v>
      </c>
      <c r="D8" s="44">
        <f t="shared" si="2"/>
        <v>269.84770312500001</v>
      </c>
      <c r="E8" s="43">
        <f t="shared" si="3"/>
        <v>435.26742187499997</v>
      </c>
      <c r="F8" s="43">
        <f t="shared" si="4"/>
        <v>21.763371093749996</v>
      </c>
      <c r="G8" s="44">
        <f t="shared" si="5"/>
        <v>457.03079296874995</v>
      </c>
      <c r="H8" s="45">
        <f t="shared" si="6"/>
        <v>579.15</v>
      </c>
      <c r="I8" s="45">
        <f t="shared" si="7"/>
        <v>28.9575</v>
      </c>
      <c r="J8" s="44">
        <f t="shared" si="8"/>
        <v>608.10749999999996</v>
      </c>
      <c r="K8" s="45">
        <f t="shared" si="9"/>
        <v>723.9375</v>
      </c>
      <c r="L8" s="45">
        <f t="shared" si="10"/>
        <v>36.196874999999999</v>
      </c>
      <c r="M8" s="44">
        <f t="shared" si="11"/>
        <v>760.13437499999998</v>
      </c>
      <c r="N8" s="46">
        <f t="shared" si="12"/>
        <v>850.62656249999998</v>
      </c>
      <c r="O8" s="46">
        <f t="shared" si="13"/>
        <v>42.531328124999995</v>
      </c>
      <c r="P8" s="44">
        <f t="shared" si="14"/>
        <v>893.15789062499994</v>
      </c>
      <c r="Q8" s="4"/>
      <c r="R8" s="3">
        <f t="shared" si="15"/>
        <v>256.99781250000001</v>
      </c>
      <c r="S8" s="3">
        <f t="shared" si="16"/>
        <v>435.26742187499997</v>
      </c>
      <c r="T8" s="3">
        <f t="shared" si="17"/>
        <v>579.15</v>
      </c>
      <c r="U8" s="3">
        <f t="shared" si="18"/>
        <v>723.9375</v>
      </c>
      <c r="V8" s="3">
        <f t="shared" si="19"/>
        <v>850.62656249999998</v>
      </c>
      <c r="W8" s="26">
        <f t="shared" si="20"/>
        <v>723.9375</v>
      </c>
    </row>
    <row r="9" spans="1:23" ht="12" customHeight="1" x14ac:dyDescent="0.3">
      <c r="A9" s="40" t="s">
        <v>56</v>
      </c>
      <c r="B9" s="43">
        <f t="shared" si="0"/>
        <v>256.99781250000001</v>
      </c>
      <c r="C9" s="43">
        <f t="shared" si="1"/>
        <v>12.849890625</v>
      </c>
      <c r="D9" s="44">
        <f t="shared" si="2"/>
        <v>269.84770312500001</v>
      </c>
      <c r="E9" s="43">
        <f t="shared" si="3"/>
        <v>435.26742187499997</v>
      </c>
      <c r="F9" s="43">
        <f t="shared" si="4"/>
        <v>21.763371093749996</v>
      </c>
      <c r="G9" s="44">
        <f t="shared" si="5"/>
        <v>457.03079296874995</v>
      </c>
      <c r="H9" s="45">
        <f t="shared" si="6"/>
        <v>579.15</v>
      </c>
      <c r="I9" s="45">
        <f t="shared" si="7"/>
        <v>28.9575</v>
      </c>
      <c r="J9" s="44">
        <f t="shared" si="8"/>
        <v>608.10749999999996</v>
      </c>
      <c r="K9" s="45">
        <f t="shared" si="9"/>
        <v>723.9375</v>
      </c>
      <c r="L9" s="45">
        <f t="shared" si="10"/>
        <v>36.196874999999999</v>
      </c>
      <c r="M9" s="44">
        <f t="shared" si="11"/>
        <v>760.13437499999998</v>
      </c>
      <c r="N9" s="46">
        <f t="shared" si="12"/>
        <v>850.62656249999998</v>
      </c>
      <c r="O9" s="46">
        <f t="shared" si="13"/>
        <v>42.531328124999995</v>
      </c>
      <c r="P9" s="44">
        <f t="shared" si="14"/>
        <v>893.15789062499994</v>
      </c>
      <c r="Q9" s="4"/>
      <c r="R9" s="3">
        <f t="shared" si="15"/>
        <v>256.99781250000001</v>
      </c>
      <c r="S9" s="3">
        <f t="shared" si="16"/>
        <v>435.26742187499997</v>
      </c>
      <c r="T9" s="3">
        <f t="shared" si="17"/>
        <v>579.15</v>
      </c>
      <c r="U9" s="3">
        <f t="shared" si="18"/>
        <v>723.9375</v>
      </c>
      <c r="V9" s="3">
        <f t="shared" si="19"/>
        <v>850.62656249999998</v>
      </c>
      <c r="W9" s="26">
        <f t="shared" si="20"/>
        <v>723.9375</v>
      </c>
    </row>
    <row r="10" spans="1:23" ht="12" customHeight="1" x14ac:dyDescent="0.3">
      <c r="A10" s="40" t="s">
        <v>60</v>
      </c>
      <c r="B10" s="43">
        <f t="shared" si="0"/>
        <v>285.55312499999997</v>
      </c>
      <c r="C10" s="43">
        <f t="shared" si="1"/>
        <v>14.277656250000007</v>
      </c>
      <c r="D10" s="44">
        <f t="shared" si="2"/>
        <v>299.83078124999997</v>
      </c>
      <c r="E10" s="43">
        <f t="shared" si="3"/>
        <v>483.63046874999998</v>
      </c>
      <c r="F10" s="43">
        <f t="shared" si="4"/>
        <v>24.181523437499997</v>
      </c>
      <c r="G10" s="44">
        <f t="shared" si="5"/>
        <v>507.81199218749998</v>
      </c>
      <c r="H10" s="45">
        <f t="shared" si="6"/>
        <v>643.5</v>
      </c>
      <c r="I10" s="45">
        <f t="shared" si="7"/>
        <v>32.174999999999997</v>
      </c>
      <c r="J10" s="44">
        <f t="shared" si="8"/>
        <v>675.67499999999995</v>
      </c>
      <c r="K10" s="45">
        <f t="shared" si="9"/>
        <v>804.375</v>
      </c>
      <c r="L10" s="45">
        <f t="shared" si="10"/>
        <v>40.21875</v>
      </c>
      <c r="M10" s="44">
        <f t="shared" si="11"/>
        <v>844.59375</v>
      </c>
      <c r="N10" s="46">
        <f t="shared" si="12"/>
        <v>945.140625</v>
      </c>
      <c r="O10" s="46">
        <f t="shared" si="13"/>
        <v>47.257031249999997</v>
      </c>
      <c r="P10" s="44">
        <f t="shared" si="14"/>
        <v>992.39765624999995</v>
      </c>
      <c r="Q10" s="4"/>
      <c r="R10" s="3">
        <f t="shared" si="15"/>
        <v>285.55312499999997</v>
      </c>
      <c r="S10" s="3">
        <f t="shared" si="16"/>
        <v>483.63046874999998</v>
      </c>
      <c r="T10" s="3">
        <f t="shared" si="17"/>
        <v>643.5</v>
      </c>
      <c r="U10" s="3">
        <f t="shared" si="18"/>
        <v>804.375</v>
      </c>
      <c r="V10" s="3">
        <f t="shared" si="19"/>
        <v>945.140625</v>
      </c>
      <c r="W10" s="26">
        <f t="shared" si="20"/>
        <v>804.375</v>
      </c>
    </row>
    <row r="11" spans="1:23" x14ac:dyDescent="0.3">
      <c r="A11" s="40" t="s">
        <v>61</v>
      </c>
      <c r="B11" s="43">
        <f t="shared" si="0"/>
        <v>235.86688124999998</v>
      </c>
      <c r="C11" s="43">
        <f t="shared" si="1"/>
        <v>11.793344062499983</v>
      </c>
      <c r="D11" s="44">
        <f t="shared" si="2"/>
        <v>247.66022531249996</v>
      </c>
      <c r="E11" s="43">
        <f t="shared" si="3"/>
        <v>399.47876718749995</v>
      </c>
      <c r="F11" s="43">
        <f t="shared" si="4"/>
        <v>19.973938359374998</v>
      </c>
      <c r="G11" s="44">
        <f t="shared" si="5"/>
        <v>419.45270554687494</v>
      </c>
      <c r="H11" s="45">
        <f t="shared" si="6"/>
        <v>531.53099999999995</v>
      </c>
      <c r="I11" s="45">
        <f t="shared" si="7"/>
        <v>26.576549999999994</v>
      </c>
      <c r="J11" s="44">
        <f t="shared" si="8"/>
        <v>558.10754999999995</v>
      </c>
      <c r="K11" s="45">
        <f t="shared" si="9"/>
        <v>664.41374999999994</v>
      </c>
      <c r="L11" s="45">
        <f t="shared" si="10"/>
        <v>33.220687499999997</v>
      </c>
      <c r="M11" s="44">
        <f t="shared" si="11"/>
        <v>697.63443749999988</v>
      </c>
      <c r="N11" s="46">
        <f t="shared" si="12"/>
        <v>780.68615624999995</v>
      </c>
      <c r="O11" s="46">
        <f t="shared" si="13"/>
        <v>39.034307812499996</v>
      </c>
      <c r="P11" s="44">
        <f t="shared" si="14"/>
        <v>819.7204640624999</v>
      </c>
      <c r="Q11" s="4"/>
      <c r="R11" s="3">
        <f t="shared" si="15"/>
        <v>235.86688124999998</v>
      </c>
      <c r="S11" s="3">
        <f t="shared" si="16"/>
        <v>399.47876718749995</v>
      </c>
      <c r="T11" s="3">
        <f t="shared" si="17"/>
        <v>531.53099999999995</v>
      </c>
      <c r="U11" s="3">
        <f t="shared" si="18"/>
        <v>664.41374999999994</v>
      </c>
      <c r="V11" s="3">
        <f t="shared" si="19"/>
        <v>780.68615624999995</v>
      </c>
      <c r="W11" s="26">
        <f t="shared" si="20"/>
        <v>664.41374999999994</v>
      </c>
    </row>
    <row r="12" spans="1:23" ht="11.25" customHeight="1" x14ac:dyDescent="0.3">
      <c r="A12" s="40" t="s">
        <v>57</v>
      </c>
      <c r="B12" s="43">
        <f t="shared" si="0"/>
        <v>223.31718749999999</v>
      </c>
      <c r="C12" s="43">
        <f t="shared" si="1"/>
        <v>11.165859374999997</v>
      </c>
      <c r="D12" s="44">
        <f t="shared" si="2"/>
        <v>234.48304687499999</v>
      </c>
      <c r="E12" s="43">
        <f t="shared" si="3"/>
        <v>378.22382812499995</v>
      </c>
      <c r="F12" s="43">
        <f t="shared" si="4"/>
        <v>18.911191406249998</v>
      </c>
      <c r="G12" s="44">
        <f t="shared" si="5"/>
        <v>397.13501953124995</v>
      </c>
      <c r="H12" s="45">
        <f t="shared" si="6"/>
        <v>503.25</v>
      </c>
      <c r="I12" s="45">
        <f t="shared" si="7"/>
        <v>25.162500000000001</v>
      </c>
      <c r="J12" s="44">
        <f t="shared" si="8"/>
        <v>528.41250000000002</v>
      </c>
      <c r="K12" s="45">
        <f t="shared" si="9"/>
        <v>629.0625</v>
      </c>
      <c r="L12" s="45">
        <f t="shared" si="10"/>
        <v>31.453125</v>
      </c>
      <c r="M12" s="44">
        <f t="shared" si="11"/>
        <v>660.515625</v>
      </c>
      <c r="N12" s="46">
        <f t="shared" si="12"/>
        <v>739.1484375</v>
      </c>
      <c r="O12" s="46">
        <f t="shared" si="13"/>
        <v>36.957421875000001</v>
      </c>
      <c r="P12" s="44">
        <f t="shared" si="14"/>
        <v>776.10585937500002</v>
      </c>
      <c r="Q12" s="4"/>
      <c r="R12" s="3">
        <f t="shared" si="15"/>
        <v>223.31718749999999</v>
      </c>
      <c r="S12" s="3">
        <f t="shared" si="16"/>
        <v>378.22382812499995</v>
      </c>
      <c r="T12" s="3">
        <f t="shared" si="17"/>
        <v>503.25</v>
      </c>
      <c r="U12" s="3">
        <f t="shared" si="18"/>
        <v>629.0625</v>
      </c>
      <c r="V12" s="3">
        <f t="shared" si="19"/>
        <v>739.1484375</v>
      </c>
      <c r="W12" s="26">
        <f t="shared" si="20"/>
        <v>629.0625</v>
      </c>
    </row>
    <row r="13" spans="1:23" x14ac:dyDescent="0.3">
      <c r="A13" s="40" t="s">
        <v>58</v>
      </c>
      <c r="B13" s="43">
        <f t="shared" si="0"/>
        <v>223.31718749999999</v>
      </c>
      <c r="C13" s="43">
        <f t="shared" si="1"/>
        <v>11.165859374999997</v>
      </c>
      <c r="D13" s="44">
        <f t="shared" si="2"/>
        <v>234.48304687499999</v>
      </c>
      <c r="E13" s="43">
        <f t="shared" si="3"/>
        <v>378.22382812499995</v>
      </c>
      <c r="F13" s="43">
        <f t="shared" si="4"/>
        <v>18.911191406249998</v>
      </c>
      <c r="G13" s="44">
        <f t="shared" si="5"/>
        <v>397.13501953124995</v>
      </c>
      <c r="H13" s="45">
        <f t="shared" si="6"/>
        <v>503.25</v>
      </c>
      <c r="I13" s="45">
        <f t="shared" si="7"/>
        <v>25.162500000000001</v>
      </c>
      <c r="J13" s="44">
        <f t="shared" si="8"/>
        <v>528.41250000000002</v>
      </c>
      <c r="K13" s="45">
        <f t="shared" si="9"/>
        <v>629.0625</v>
      </c>
      <c r="L13" s="45">
        <f t="shared" si="10"/>
        <v>31.453125</v>
      </c>
      <c r="M13" s="44">
        <f t="shared" si="11"/>
        <v>660.515625</v>
      </c>
      <c r="N13" s="46">
        <f t="shared" si="12"/>
        <v>739.1484375</v>
      </c>
      <c r="O13" s="46">
        <f t="shared" si="13"/>
        <v>36.957421875000001</v>
      </c>
      <c r="P13" s="44">
        <f t="shared" si="14"/>
        <v>776.10585937500002</v>
      </c>
      <c r="Q13" s="4"/>
      <c r="R13" s="3">
        <f t="shared" si="15"/>
        <v>223.31718749999999</v>
      </c>
      <c r="S13" s="3">
        <f t="shared" si="16"/>
        <v>378.22382812499995</v>
      </c>
      <c r="T13" s="3">
        <f t="shared" si="17"/>
        <v>503.25</v>
      </c>
      <c r="U13" s="3">
        <f t="shared" si="18"/>
        <v>629.0625</v>
      </c>
      <c r="V13" s="3">
        <f t="shared" si="19"/>
        <v>739.1484375</v>
      </c>
      <c r="W13" s="26">
        <f t="shared" si="20"/>
        <v>629.0625</v>
      </c>
    </row>
    <row r="14" spans="1:23" ht="11.25" customHeight="1" x14ac:dyDescent="0.3">
      <c r="A14" s="40" t="s">
        <v>55</v>
      </c>
      <c r="B14" s="43">
        <f t="shared" si="0"/>
        <v>167.73750000000001</v>
      </c>
      <c r="C14" s="43">
        <f t="shared" si="1"/>
        <v>8.386874999999975</v>
      </c>
      <c r="D14" s="44">
        <f t="shared" si="2"/>
        <v>176.12437499999999</v>
      </c>
      <c r="E14" s="43">
        <f t="shared" si="3"/>
        <v>284.09062499999999</v>
      </c>
      <c r="F14" s="43">
        <f t="shared" si="4"/>
        <v>14.204531249999999</v>
      </c>
      <c r="G14" s="44">
        <f t="shared" si="5"/>
        <v>298.29515624999999</v>
      </c>
      <c r="H14" s="45">
        <f t="shared" si="6"/>
        <v>378</v>
      </c>
      <c r="I14" s="45">
        <f t="shared" si="7"/>
        <v>18.899999999999999</v>
      </c>
      <c r="J14" s="44">
        <f t="shared" si="8"/>
        <v>396.9</v>
      </c>
      <c r="K14" s="45">
        <f t="shared" si="9"/>
        <v>472.5</v>
      </c>
      <c r="L14" s="45">
        <f t="shared" si="10"/>
        <v>23.625</v>
      </c>
      <c r="M14" s="44">
        <f t="shared" si="11"/>
        <v>496.125</v>
      </c>
      <c r="N14" s="46">
        <f t="shared" si="12"/>
        <v>555.1875</v>
      </c>
      <c r="O14" s="46">
        <f t="shared" si="13"/>
        <v>27.759374999999999</v>
      </c>
      <c r="P14" s="44">
        <f t="shared" si="14"/>
        <v>582.94687499999998</v>
      </c>
      <c r="Q14" s="4"/>
      <c r="R14" s="3">
        <f t="shared" si="15"/>
        <v>167.73749999999998</v>
      </c>
      <c r="S14" s="3">
        <f t="shared" si="16"/>
        <v>284.09062499999999</v>
      </c>
      <c r="T14" s="3">
        <f t="shared" si="17"/>
        <v>378</v>
      </c>
      <c r="U14" s="3">
        <f t="shared" si="18"/>
        <v>472.5</v>
      </c>
      <c r="V14" s="3">
        <f t="shared" si="19"/>
        <v>555.1875</v>
      </c>
      <c r="W14" s="26">
        <f t="shared" si="20"/>
        <v>472.5</v>
      </c>
    </row>
    <row r="15" spans="1:23" x14ac:dyDescent="0.3">
      <c r="A15" s="40" t="s">
        <v>24</v>
      </c>
      <c r="B15" s="43">
        <f t="shared" si="0"/>
        <v>205.01249999999999</v>
      </c>
      <c r="C15" s="43">
        <f t="shared" si="1"/>
        <v>10.250625000000014</v>
      </c>
      <c r="D15" s="44">
        <f t="shared" si="2"/>
        <v>215.263125</v>
      </c>
      <c r="E15" s="43">
        <f t="shared" si="3"/>
        <v>347.22187500000001</v>
      </c>
      <c r="F15" s="43">
        <f t="shared" si="4"/>
        <v>17.361093749999998</v>
      </c>
      <c r="G15" s="44">
        <f t="shared" si="5"/>
        <v>364.58296874999996</v>
      </c>
      <c r="H15" s="45">
        <f t="shared" si="6"/>
        <v>462</v>
      </c>
      <c r="I15" s="45">
        <f t="shared" si="7"/>
        <v>23.1</v>
      </c>
      <c r="J15" s="44">
        <f t="shared" si="8"/>
        <v>485.1</v>
      </c>
      <c r="K15" s="45">
        <f t="shared" si="9"/>
        <v>577.5</v>
      </c>
      <c r="L15" s="45">
        <f t="shared" si="10"/>
        <v>28.875</v>
      </c>
      <c r="M15" s="44">
        <f t="shared" si="11"/>
        <v>606.375</v>
      </c>
      <c r="N15" s="46">
        <f t="shared" si="12"/>
        <v>678.5625</v>
      </c>
      <c r="O15" s="46">
        <f t="shared" si="13"/>
        <v>33.928125000000001</v>
      </c>
      <c r="P15" s="44">
        <f t="shared" si="14"/>
        <v>712.49062500000002</v>
      </c>
      <c r="Q15" s="4"/>
      <c r="R15" s="3">
        <f t="shared" si="15"/>
        <v>205.01249999999999</v>
      </c>
      <c r="S15" s="3">
        <f t="shared" si="16"/>
        <v>347.22187499999995</v>
      </c>
      <c r="T15" s="3">
        <f t="shared" si="17"/>
        <v>462</v>
      </c>
      <c r="U15" s="3">
        <f t="shared" si="18"/>
        <v>577.5</v>
      </c>
      <c r="V15" s="3">
        <f t="shared" si="19"/>
        <v>678.5625</v>
      </c>
      <c r="W15" s="26">
        <f t="shared" si="20"/>
        <v>577.5</v>
      </c>
    </row>
    <row r="16" spans="1:23" x14ac:dyDescent="0.3">
      <c r="A16" s="40" t="s">
        <v>25</v>
      </c>
      <c r="B16" s="43">
        <f t="shared" si="0"/>
        <v>205.01249999999999</v>
      </c>
      <c r="C16" s="43">
        <f t="shared" si="1"/>
        <v>10.250625000000014</v>
      </c>
      <c r="D16" s="44">
        <f t="shared" si="2"/>
        <v>215.263125</v>
      </c>
      <c r="E16" s="43">
        <f t="shared" si="3"/>
        <v>347.22187500000001</v>
      </c>
      <c r="F16" s="43">
        <f t="shared" si="4"/>
        <v>17.361093749999998</v>
      </c>
      <c r="G16" s="44">
        <f t="shared" si="5"/>
        <v>364.58296874999996</v>
      </c>
      <c r="H16" s="45">
        <f t="shared" si="6"/>
        <v>462</v>
      </c>
      <c r="I16" s="45">
        <f t="shared" si="7"/>
        <v>23.1</v>
      </c>
      <c r="J16" s="44">
        <f t="shared" si="8"/>
        <v>485.1</v>
      </c>
      <c r="K16" s="45">
        <f t="shared" si="9"/>
        <v>577.5</v>
      </c>
      <c r="L16" s="45">
        <f t="shared" si="10"/>
        <v>28.875</v>
      </c>
      <c r="M16" s="44">
        <f t="shared" si="11"/>
        <v>606.375</v>
      </c>
      <c r="N16" s="46">
        <f t="shared" si="12"/>
        <v>678.5625</v>
      </c>
      <c r="O16" s="46">
        <f t="shared" si="13"/>
        <v>33.928125000000001</v>
      </c>
      <c r="P16" s="44">
        <f t="shared" si="14"/>
        <v>712.49062500000002</v>
      </c>
      <c r="Q16" s="4"/>
      <c r="R16" s="3">
        <f t="shared" si="15"/>
        <v>205.01249999999999</v>
      </c>
      <c r="S16" s="3">
        <f t="shared" si="16"/>
        <v>347.22187499999995</v>
      </c>
      <c r="T16" s="3">
        <f t="shared" si="17"/>
        <v>462</v>
      </c>
      <c r="U16" s="3">
        <f t="shared" si="18"/>
        <v>577.5</v>
      </c>
      <c r="V16" s="3">
        <f t="shared" si="19"/>
        <v>678.5625</v>
      </c>
      <c r="W16" s="26">
        <f t="shared" si="20"/>
        <v>577.5</v>
      </c>
    </row>
    <row r="17" spans="1:25" x14ac:dyDescent="0.3">
      <c r="A17" s="40" t="s">
        <v>26</v>
      </c>
      <c r="B17" s="43">
        <f t="shared" si="0"/>
        <v>167.73750000000001</v>
      </c>
      <c r="C17" s="43">
        <f t="shared" si="1"/>
        <v>8.386874999999975</v>
      </c>
      <c r="D17" s="44">
        <f t="shared" si="2"/>
        <v>176.12437499999999</v>
      </c>
      <c r="E17" s="43">
        <f t="shared" si="3"/>
        <v>284.09062499999999</v>
      </c>
      <c r="F17" s="43">
        <f t="shared" si="4"/>
        <v>14.204531249999999</v>
      </c>
      <c r="G17" s="44">
        <f t="shared" si="5"/>
        <v>298.29515624999999</v>
      </c>
      <c r="H17" s="45">
        <f t="shared" si="6"/>
        <v>378</v>
      </c>
      <c r="I17" s="45">
        <f t="shared" si="7"/>
        <v>18.899999999999999</v>
      </c>
      <c r="J17" s="44">
        <f t="shared" si="8"/>
        <v>396.9</v>
      </c>
      <c r="K17" s="45">
        <f t="shared" si="9"/>
        <v>472.5</v>
      </c>
      <c r="L17" s="45">
        <f t="shared" si="10"/>
        <v>23.625</v>
      </c>
      <c r="M17" s="44">
        <f t="shared" si="11"/>
        <v>496.125</v>
      </c>
      <c r="N17" s="46">
        <f t="shared" si="12"/>
        <v>555.1875</v>
      </c>
      <c r="O17" s="46">
        <f t="shared" si="13"/>
        <v>27.759374999999999</v>
      </c>
      <c r="P17" s="44">
        <f t="shared" si="14"/>
        <v>582.94687499999998</v>
      </c>
      <c r="Q17" s="4"/>
      <c r="R17" s="3">
        <f t="shared" si="15"/>
        <v>167.73749999999998</v>
      </c>
      <c r="S17" s="3">
        <f t="shared" si="16"/>
        <v>284.09062499999999</v>
      </c>
      <c r="T17" s="3">
        <f t="shared" si="17"/>
        <v>378</v>
      </c>
      <c r="U17" s="3">
        <f t="shared" si="18"/>
        <v>472.5</v>
      </c>
      <c r="V17" s="3">
        <f t="shared" si="19"/>
        <v>555.1875</v>
      </c>
      <c r="W17" s="26">
        <f t="shared" si="20"/>
        <v>472.5</v>
      </c>
    </row>
    <row r="18" spans="1:25" x14ac:dyDescent="0.3">
      <c r="A18" s="40" t="s">
        <v>37</v>
      </c>
      <c r="B18" s="43">
        <f t="shared" si="0"/>
        <v>96.449062499999982</v>
      </c>
      <c r="C18" s="43">
        <f t="shared" si="1"/>
        <v>4.8224531249999956</v>
      </c>
      <c r="D18" s="44">
        <f>(R18+R18*$K$2/100)/$J$1*O1</f>
        <v>101.27151562499998</v>
      </c>
      <c r="E18" s="43">
        <f t="shared" si="3"/>
        <v>163.352109375</v>
      </c>
      <c r="F18" s="43">
        <f t="shared" si="4"/>
        <v>8.1676054687499988</v>
      </c>
      <c r="G18" s="44">
        <f>(S18+S18*$K$2/100)/$J$1*O1</f>
        <v>171.51971484374999</v>
      </c>
      <c r="H18" s="45">
        <f t="shared" si="6"/>
        <v>217.34999999999997</v>
      </c>
      <c r="I18" s="45">
        <f t="shared" si="7"/>
        <v>10.867499999999998</v>
      </c>
      <c r="J18" s="44">
        <f>(T18+T18*$K$2/100)/$J$1*O1</f>
        <v>228.21749999999997</v>
      </c>
      <c r="K18" s="45">
        <f t="shared" si="9"/>
        <v>271.68749999999994</v>
      </c>
      <c r="L18" s="45">
        <f t="shared" si="10"/>
        <v>13.584374999999998</v>
      </c>
      <c r="M18" s="44">
        <f>(U18+U18*$K$2/100)/$J$1*O1</f>
        <v>285.27187499999997</v>
      </c>
      <c r="N18" s="46">
        <f t="shared" si="12"/>
        <v>319.23281249999991</v>
      </c>
      <c r="O18" s="46">
        <f t="shared" si="13"/>
        <v>15.961640624999996</v>
      </c>
      <c r="P18" s="44">
        <f>(V18+V18*$K$2/100)/$J$1*O1</f>
        <v>335.19445312499994</v>
      </c>
      <c r="Q18" s="4"/>
      <c r="R18" s="3">
        <f t="shared" si="15"/>
        <v>167.73749999999998</v>
      </c>
      <c r="S18" s="3">
        <f t="shared" si="16"/>
        <v>284.09062499999999</v>
      </c>
      <c r="T18" s="3">
        <f t="shared" si="17"/>
        <v>378</v>
      </c>
      <c r="U18" s="3">
        <f t="shared" si="18"/>
        <v>472.5</v>
      </c>
      <c r="V18" s="3">
        <f t="shared" si="19"/>
        <v>555.1875</v>
      </c>
      <c r="W18" s="26">
        <f t="shared" si="20"/>
        <v>472.5</v>
      </c>
    </row>
    <row r="19" spans="1:25" x14ac:dyDescent="0.3">
      <c r="A19" s="40" t="s">
        <v>62</v>
      </c>
      <c r="B19" s="43">
        <f t="shared" si="0"/>
        <v>96.449062499999982</v>
      </c>
      <c r="C19" s="43">
        <f t="shared" si="1"/>
        <v>4.8224531249999956</v>
      </c>
      <c r="D19" s="44">
        <f>(R19+R19*$K$2/100)/$J$1*O1</f>
        <v>101.27151562499998</v>
      </c>
      <c r="E19" s="43">
        <f t="shared" si="3"/>
        <v>163.352109375</v>
      </c>
      <c r="F19" s="43">
        <f t="shared" si="4"/>
        <v>8.1676054687499988</v>
      </c>
      <c r="G19" s="44">
        <f>(S19+S19*$K$2/100)/$J$1*O1</f>
        <v>171.51971484374999</v>
      </c>
      <c r="H19" s="45">
        <f t="shared" si="6"/>
        <v>217.34999999999997</v>
      </c>
      <c r="I19" s="45">
        <f t="shared" si="7"/>
        <v>10.867499999999998</v>
      </c>
      <c r="J19" s="44">
        <f>(T19+T19*$K$2/100)/$J$1*O1</f>
        <v>228.21749999999997</v>
      </c>
      <c r="K19" s="45">
        <f t="shared" si="9"/>
        <v>271.68749999999994</v>
      </c>
      <c r="L19" s="45">
        <f t="shared" si="10"/>
        <v>13.584374999999998</v>
      </c>
      <c r="M19" s="44">
        <f>(U19+U19*$K$2/100)/$J$1*O1</f>
        <v>285.27187499999997</v>
      </c>
      <c r="N19" s="46">
        <f t="shared" si="12"/>
        <v>319.23281249999991</v>
      </c>
      <c r="O19" s="46">
        <f t="shared" si="13"/>
        <v>15.961640624999996</v>
      </c>
      <c r="P19" s="44">
        <f>(V19+V19*$K$2/100)/$J$1*O1</f>
        <v>335.19445312499994</v>
      </c>
      <c r="Q19" s="4"/>
      <c r="R19" s="3">
        <f t="shared" si="15"/>
        <v>167.73749999999998</v>
      </c>
      <c r="S19" s="3">
        <f t="shared" si="16"/>
        <v>284.09062499999999</v>
      </c>
      <c r="T19" s="3">
        <f t="shared" si="17"/>
        <v>378</v>
      </c>
      <c r="U19" s="3">
        <f t="shared" si="18"/>
        <v>472.5</v>
      </c>
      <c r="V19" s="3">
        <f t="shared" si="19"/>
        <v>555.1875</v>
      </c>
      <c r="W19" s="26">
        <f t="shared" si="20"/>
        <v>472.5</v>
      </c>
    </row>
    <row r="20" spans="1:25" x14ac:dyDescent="0.3">
      <c r="A20" s="40"/>
      <c r="B20" s="43"/>
      <c r="C20" s="43"/>
      <c r="D20" s="44"/>
      <c r="E20" s="43"/>
      <c r="F20" s="43"/>
      <c r="G20" s="44"/>
      <c r="H20" s="45"/>
      <c r="I20" s="45"/>
      <c r="J20" s="44"/>
      <c r="K20" s="45"/>
      <c r="L20" s="45"/>
      <c r="M20" s="44"/>
      <c r="N20" s="46"/>
      <c r="O20" s="46"/>
      <c r="P20" s="44"/>
      <c r="Q20" s="4"/>
      <c r="R20" s="3"/>
      <c r="S20" s="3"/>
      <c r="T20" s="3"/>
      <c r="U20" s="3"/>
      <c r="V20" s="3"/>
      <c r="W20" s="29"/>
    </row>
    <row r="21" spans="1:25" x14ac:dyDescent="0.3">
      <c r="A21" s="40"/>
      <c r="B21" s="43"/>
      <c r="C21" s="43"/>
      <c r="D21" s="44"/>
      <c r="E21" s="43"/>
      <c r="F21" s="43"/>
      <c r="G21" s="44"/>
      <c r="H21" s="45"/>
      <c r="I21" s="45"/>
      <c r="J21" s="44"/>
      <c r="K21" s="45"/>
      <c r="L21" s="45"/>
      <c r="M21" s="44"/>
      <c r="N21" s="46"/>
      <c r="O21" s="46"/>
      <c r="P21" s="44"/>
      <c r="Q21" s="4"/>
      <c r="R21" s="3"/>
      <c r="S21" s="3"/>
      <c r="T21" s="3"/>
      <c r="U21" s="3"/>
      <c r="V21" s="3"/>
      <c r="W21" s="29"/>
    </row>
    <row r="22" spans="1:25" x14ac:dyDescent="0.3">
      <c r="A22" s="40"/>
      <c r="B22" s="43"/>
      <c r="C22" s="43"/>
      <c r="D22" s="44"/>
      <c r="E22" s="43"/>
      <c r="F22" s="43"/>
      <c r="G22" s="44"/>
      <c r="H22" s="45"/>
      <c r="I22" s="45"/>
      <c r="J22" s="44"/>
      <c r="K22" s="45"/>
      <c r="L22" s="45"/>
      <c r="M22" s="44"/>
      <c r="N22" s="46"/>
      <c r="O22" s="46"/>
      <c r="P22" s="44"/>
      <c r="Q22" s="4"/>
      <c r="R22" s="3"/>
      <c r="S22" s="3"/>
      <c r="T22" s="3"/>
      <c r="U22" s="3"/>
      <c r="V22" s="3"/>
      <c r="W22" s="29"/>
    </row>
    <row r="23" spans="1:25" x14ac:dyDescent="0.3">
      <c r="A23" s="40"/>
      <c r="B23" s="43"/>
      <c r="C23" s="43"/>
      <c r="D23" s="44"/>
      <c r="E23" s="43"/>
      <c r="F23" s="43"/>
      <c r="G23" s="44"/>
      <c r="H23" s="45"/>
      <c r="I23" s="45"/>
      <c r="J23" s="44"/>
      <c r="K23" s="45"/>
      <c r="L23" s="45"/>
      <c r="M23" s="44"/>
      <c r="N23" s="46"/>
      <c r="O23" s="46"/>
      <c r="P23" s="44"/>
      <c r="Q23" s="4"/>
      <c r="R23" s="3"/>
      <c r="S23" s="3"/>
      <c r="T23" s="3"/>
      <c r="U23" s="3"/>
      <c r="V23" s="3"/>
      <c r="W23" s="29"/>
    </row>
    <row r="24" spans="1:25" x14ac:dyDescent="0.3">
      <c r="A24" s="40"/>
      <c r="B24" s="43"/>
      <c r="C24" s="43"/>
      <c r="D24" s="44"/>
      <c r="E24" s="43"/>
      <c r="F24" s="43"/>
      <c r="G24" s="44"/>
      <c r="H24" s="45"/>
      <c r="I24" s="45"/>
      <c r="J24" s="44"/>
      <c r="K24" s="45"/>
      <c r="L24" s="45"/>
      <c r="M24" s="44"/>
      <c r="N24" s="46"/>
      <c r="O24" s="46"/>
      <c r="P24" s="44"/>
      <c r="Q24" s="4"/>
      <c r="R24" s="3"/>
      <c r="S24" s="3"/>
      <c r="T24" s="3"/>
      <c r="U24" s="3"/>
      <c r="V24" s="3"/>
      <c r="W24" s="29"/>
    </row>
    <row r="25" spans="1:25" x14ac:dyDescent="0.3">
      <c r="A25" s="40"/>
      <c r="B25" s="43"/>
      <c r="C25" s="43"/>
      <c r="D25" s="44"/>
      <c r="E25" s="43"/>
      <c r="F25" s="43"/>
      <c r="G25" s="44"/>
      <c r="H25" s="45"/>
      <c r="I25" s="45"/>
      <c r="J25" s="44"/>
      <c r="K25" s="45"/>
      <c r="L25" s="45"/>
      <c r="M25" s="44"/>
      <c r="N25" s="46"/>
      <c r="O25" s="46"/>
      <c r="P25" s="44"/>
      <c r="Q25" s="4"/>
      <c r="R25" s="3"/>
      <c r="S25" s="3"/>
      <c r="T25" s="3"/>
      <c r="U25" s="3"/>
      <c r="V25" s="3"/>
      <c r="W25" s="29"/>
    </row>
    <row r="26" spans="1:25" x14ac:dyDescent="0.3">
      <c r="A26" s="40"/>
      <c r="B26" s="43"/>
      <c r="C26" s="43"/>
      <c r="D26" s="44"/>
      <c r="E26" s="43"/>
      <c r="F26" s="43"/>
      <c r="G26" s="44"/>
      <c r="H26" s="45"/>
      <c r="I26" s="45"/>
      <c r="J26" s="44"/>
      <c r="K26" s="45"/>
      <c r="L26" s="45"/>
      <c r="M26" s="44"/>
      <c r="N26" s="46"/>
      <c r="O26" s="46"/>
      <c r="P26" s="44"/>
      <c r="Q26" s="4"/>
      <c r="R26" s="3"/>
      <c r="S26" s="3"/>
      <c r="T26" s="3"/>
      <c r="U26" s="3"/>
      <c r="V26" s="3"/>
      <c r="W26" s="29"/>
    </row>
    <row r="27" spans="1:25" x14ac:dyDescent="0.3">
      <c r="A27" s="40"/>
      <c r="B27" s="43"/>
      <c r="C27" s="43"/>
      <c r="D27" s="44"/>
      <c r="E27" s="43"/>
      <c r="F27" s="43"/>
      <c r="G27" s="44"/>
      <c r="H27" s="45"/>
      <c r="I27" s="45"/>
      <c r="J27" s="44"/>
      <c r="K27" s="45"/>
      <c r="L27" s="45"/>
      <c r="M27" s="44"/>
      <c r="N27" s="46"/>
      <c r="O27" s="46"/>
      <c r="P27" s="44"/>
      <c r="Q27" s="4"/>
      <c r="R27" s="3"/>
      <c r="S27" s="3"/>
      <c r="T27" s="3"/>
      <c r="U27" s="3"/>
      <c r="V27" s="3"/>
      <c r="W27" s="29"/>
    </row>
    <row r="28" spans="1:25" x14ac:dyDescent="0.3">
      <c r="A28" s="40"/>
      <c r="B28" s="43"/>
      <c r="C28" s="43"/>
      <c r="D28" s="44"/>
      <c r="E28" s="43"/>
      <c r="F28" s="43"/>
      <c r="G28" s="44"/>
      <c r="H28" s="45"/>
      <c r="I28" s="45"/>
      <c r="J28" s="44"/>
      <c r="K28" s="45"/>
      <c r="L28" s="45"/>
      <c r="M28" s="44"/>
      <c r="N28" s="46"/>
      <c r="O28" s="46"/>
      <c r="P28" s="44"/>
      <c r="Q28" s="4"/>
      <c r="R28" s="3"/>
      <c r="S28" s="3"/>
      <c r="T28" s="3"/>
      <c r="U28" s="3"/>
      <c r="V28" s="3"/>
      <c r="W28" s="29"/>
    </row>
    <row r="29" spans="1:25" ht="15.75" customHeight="1" x14ac:dyDescent="0.3">
      <c r="A29" s="10"/>
      <c r="B29" s="11"/>
      <c r="C29" s="1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 t="s">
        <v>5</v>
      </c>
      <c r="Q29" s="4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8" t="s">
        <v>5</v>
      </c>
    </row>
    <row r="30" spans="1:25" x14ac:dyDescent="0.3">
      <c r="A30" s="12" t="s">
        <v>21</v>
      </c>
      <c r="B30" s="13"/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9" t="s">
        <v>5</v>
      </c>
      <c r="Q30" s="4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7"/>
    </row>
    <row r="31" spans="1:25" x14ac:dyDescent="0.3">
      <c r="A31" s="40" t="s">
        <v>54</v>
      </c>
      <c r="B31" s="43">
        <f>VALUE(D31*100/$K$3)</f>
        <v>223.65</v>
      </c>
      <c r="C31" s="43">
        <f>VALUE(D31*$K$2/$K$3)</f>
        <v>11.182499999999999</v>
      </c>
      <c r="D31" s="65">
        <f t="shared" ref="D31:D36" si="21">(R31+R31*$K$2/100)/$J$1</f>
        <v>234.83249999999998</v>
      </c>
      <c r="E31" s="47">
        <f>VALUE(G31*100/$K$3)</f>
        <v>380.69226190476184</v>
      </c>
      <c r="F31" s="47">
        <f>VALUE(G31*$K$2/$K$3)</f>
        <v>19.034613095238093</v>
      </c>
      <c r="G31" s="44">
        <f>(S31+S31*$K$2/100)/$J$1+2</f>
        <v>399.72687499999995</v>
      </c>
      <c r="H31" s="43">
        <f>VALUE(J31*100/$K$3)</f>
        <v>504.95238095238102</v>
      </c>
      <c r="I31" s="43">
        <f>VALUE(J31*$K$2/$K$3)</f>
        <v>25.247619047619047</v>
      </c>
      <c r="J31" s="44">
        <f>(T31+T31*$K$2/100)/$J$1+1</f>
        <v>530.20000000000005</v>
      </c>
      <c r="K31" s="46">
        <f>VALUE(M31*100/$K$3)</f>
        <v>632.85714285714289</v>
      </c>
      <c r="L31" s="46">
        <f>VALUE(M31*$K$2/$K$3)</f>
        <v>31.642857142857142</v>
      </c>
      <c r="M31" s="48">
        <f>(U31+U31*$K$2/100)/$J$1+3</f>
        <v>664.5</v>
      </c>
      <c r="N31" s="46">
        <f>VALUE(P31*100/$K$3)</f>
        <v>743.10714285714289</v>
      </c>
      <c r="O31" s="46">
        <f>VALUE(P31*$K$2/$K$3)</f>
        <v>37.155357142857142</v>
      </c>
      <c r="P31" s="44">
        <f>(V31+V31*$K$2/100)/$J$1+3</f>
        <v>780.26250000000005</v>
      </c>
      <c r="Q31" s="4"/>
      <c r="R31" s="3">
        <f>W31*$S$1</f>
        <v>223.64999999999998</v>
      </c>
      <c r="S31" s="3">
        <f>W31*$S$2</f>
        <v>378.78749999999997</v>
      </c>
      <c r="T31" s="3">
        <f>W31*$U$1</f>
        <v>504</v>
      </c>
      <c r="U31" s="3">
        <f>W31*$U$2</f>
        <v>630</v>
      </c>
      <c r="V31" s="3">
        <f>W31*$W$1</f>
        <v>740.25</v>
      </c>
      <c r="W31" s="26">
        <f>'Base Premium'!J32</f>
        <v>630</v>
      </c>
      <c r="Y31">
        <v>450</v>
      </c>
    </row>
    <row r="32" spans="1:25" ht="14.25" customHeight="1" x14ac:dyDescent="0.3">
      <c r="A32" s="40" t="s">
        <v>53</v>
      </c>
      <c r="B32" s="43">
        <f t="shared" ref="B32:B44" si="22">VALUE(D32*100/$K$3)</f>
        <v>223.65</v>
      </c>
      <c r="C32" s="43">
        <f t="shared" ref="C32:C44" si="23">VALUE(D32*$K$2/$K$3)</f>
        <v>11.182499999999999</v>
      </c>
      <c r="D32" s="65">
        <f t="shared" si="21"/>
        <v>234.83249999999998</v>
      </c>
      <c r="E32" s="47">
        <f t="shared" ref="E32:E44" si="24">VALUE(G32*100/$K$3)</f>
        <v>380.69226190476184</v>
      </c>
      <c r="F32" s="47">
        <f t="shared" ref="F32:F44" si="25">VALUE(G32*$K$2/$K$3)</f>
        <v>19.034613095238093</v>
      </c>
      <c r="G32" s="44">
        <f>(S32+S32*$K$2/100)/$J$1+2</f>
        <v>399.72687499999995</v>
      </c>
      <c r="H32" s="43">
        <f t="shared" ref="H32:H44" si="26">VALUE(J32*100/$K$3)</f>
        <v>504.95238095238102</v>
      </c>
      <c r="I32" s="43">
        <f t="shared" ref="I32:I44" si="27">VALUE(J32*$K$2/$K$3)</f>
        <v>25.247619047619047</v>
      </c>
      <c r="J32" s="44">
        <f>(T32+T32*$K$2/100)/$J$1+1</f>
        <v>530.20000000000005</v>
      </c>
      <c r="K32" s="46">
        <f t="shared" ref="K32:K44" si="28">VALUE(M32*100/$K$3)</f>
        <v>632.85714285714289</v>
      </c>
      <c r="L32" s="46">
        <f t="shared" ref="L32:L44" si="29">VALUE(M32*$K$2/$K$3)</f>
        <v>31.642857142857142</v>
      </c>
      <c r="M32" s="48">
        <f>(U32+U32*$K$2/100)/$J$1+3</f>
        <v>664.5</v>
      </c>
      <c r="N32" s="46">
        <f t="shared" ref="N32:N44" si="30">VALUE(P32*100/$K$3)</f>
        <v>743.10714285714289</v>
      </c>
      <c r="O32" s="46">
        <f t="shared" ref="O32:O44" si="31">VALUE(P32*$K$2/$K$3)</f>
        <v>37.155357142857142</v>
      </c>
      <c r="P32" s="44">
        <f>(V32+V32*$K$2/100)/$J$1+3</f>
        <v>780.26250000000005</v>
      </c>
      <c r="Q32" s="4"/>
      <c r="R32" s="3">
        <f t="shared" ref="R32:R44" si="32">W32*$S$1</f>
        <v>223.64999999999998</v>
      </c>
      <c r="S32" s="3">
        <f t="shared" ref="S32:S44" si="33">W32*$S$2</f>
        <v>378.78749999999997</v>
      </c>
      <c r="T32" s="3">
        <f t="shared" ref="T32:T44" si="34">W32*$U$1</f>
        <v>504</v>
      </c>
      <c r="U32" s="3">
        <f t="shared" ref="U32:U44" si="35">W32*$U$2</f>
        <v>630</v>
      </c>
      <c r="V32" s="3">
        <f t="shared" ref="V32:V44" si="36">W32*$W$1</f>
        <v>740.25</v>
      </c>
      <c r="W32" s="26">
        <f>'Base Premium'!J32</f>
        <v>630</v>
      </c>
      <c r="Y32">
        <v>452</v>
      </c>
    </row>
    <row r="33" spans="1:25" x14ac:dyDescent="0.3">
      <c r="A33" s="40" t="s">
        <v>59</v>
      </c>
      <c r="B33" s="43">
        <f t="shared" si="22"/>
        <v>342.66374999999999</v>
      </c>
      <c r="C33" s="43">
        <f t="shared" si="23"/>
        <v>17.133187500000002</v>
      </c>
      <c r="D33" s="44">
        <f t="shared" si="21"/>
        <v>359.79693750000001</v>
      </c>
      <c r="E33" s="47">
        <f t="shared" si="24"/>
        <v>581.30894345238096</v>
      </c>
      <c r="F33" s="47">
        <f t="shared" si="25"/>
        <v>29.065447172619052</v>
      </c>
      <c r="G33" s="44">
        <f>(S33+S33*$K$2/100)/$J$1+1</f>
        <v>610.37439062500005</v>
      </c>
      <c r="H33" s="43">
        <f t="shared" si="26"/>
        <v>776.00952380952378</v>
      </c>
      <c r="I33" s="43">
        <f t="shared" si="27"/>
        <v>38.800476190476189</v>
      </c>
      <c r="J33" s="44">
        <f>(T33+T33*$K$2/100)/$J$1+4</f>
        <v>814.81000000000006</v>
      </c>
      <c r="K33" s="46">
        <f t="shared" si="28"/>
        <v>966.20238095238096</v>
      </c>
      <c r="L33" s="46">
        <f t="shared" si="29"/>
        <v>48.310119047619047</v>
      </c>
      <c r="M33" s="48">
        <f>(U33+U33*$K$2/100)/$J$1+1</f>
        <v>1014.5125</v>
      </c>
      <c r="N33" s="46">
        <f t="shared" si="30"/>
        <v>1137.9782738095239</v>
      </c>
      <c r="O33" s="46">
        <f t="shared" si="31"/>
        <v>56.898913690476192</v>
      </c>
      <c r="P33" s="44">
        <f>(V33+V33*$K$2/100)/$J$1+4</f>
        <v>1194.8771875</v>
      </c>
      <c r="Q33" s="4"/>
      <c r="R33" s="3">
        <f t="shared" si="32"/>
        <v>342.66374999999999</v>
      </c>
      <c r="S33" s="3">
        <f t="shared" si="33"/>
        <v>580.3565625</v>
      </c>
      <c r="T33" s="3">
        <f t="shared" si="34"/>
        <v>772.2</v>
      </c>
      <c r="U33" s="3">
        <f t="shared" si="35"/>
        <v>965.25</v>
      </c>
      <c r="V33" s="3">
        <f t="shared" si="36"/>
        <v>1134.16875</v>
      </c>
      <c r="W33" s="80">
        <f>'Base Premium'!J33</f>
        <v>965.25</v>
      </c>
      <c r="Y33">
        <v>475</v>
      </c>
    </row>
    <row r="34" spans="1:25" ht="15" customHeight="1" x14ac:dyDescent="0.3">
      <c r="A34" s="40" t="s">
        <v>56</v>
      </c>
      <c r="B34" s="43">
        <f t="shared" si="22"/>
        <v>342.66374999999999</v>
      </c>
      <c r="C34" s="43">
        <f t="shared" si="23"/>
        <v>17.133187500000002</v>
      </c>
      <c r="D34" s="44">
        <f t="shared" si="21"/>
        <v>359.79693750000001</v>
      </c>
      <c r="E34" s="47">
        <f t="shared" si="24"/>
        <v>581.30894345238096</v>
      </c>
      <c r="F34" s="47">
        <f t="shared" si="25"/>
        <v>29.065447172619052</v>
      </c>
      <c r="G34" s="44">
        <f>(S34+S34*$K$2/100)/$J$1+1</f>
        <v>610.37439062500005</v>
      </c>
      <c r="H34" s="43">
        <f t="shared" si="26"/>
        <v>776.00952380952378</v>
      </c>
      <c r="I34" s="43">
        <f t="shared" si="27"/>
        <v>38.800476190476189</v>
      </c>
      <c r="J34" s="44">
        <f>(T34+T34*$K$2/100)/$J$1+4</f>
        <v>814.81000000000006</v>
      </c>
      <c r="K34" s="46">
        <f t="shared" si="28"/>
        <v>966.20238095238096</v>
      </c>
      <c r="L34" s="46">
        <f t="shared" si="29"/>
        <v>48.310119047619047</v>
      </c>
      <c r="M34" s="48">
        <f>(U34+U34*$K$2/100)/$J$1+1</f>
        <v>1014.5125</v>
      </c>
      <c r="N34" s="46">
        <f t="shared" si="30"/>
        <v>1137.9782738095239</v>
      </c>
      <c r="O34" s="46">
        <f t="shared" si="31"/>
        <v>56.898913690476192</v>
      </c>
      <c r="P34" s="44">
        <f>(V34+V34*$K$2/100)/$J$1+4</f>
        <v>1194.8771875</v>
      </c>
      <c r="Q34" s="4"/>
      <c r="R34" s="3">
        <f t="shared" si="32"/>
        <v>342.66374999999999</v>
      </c>
      <c r="S34" s="3">
        <f t="shared" si="33"/>
        <v>580.3565625</v>
      </c>
      <c r="T34" s="3">
        <f t="shared" si="34"/>
        <v>772.2</v>
      </c>
      <c r="U34" s="3">
        <f t="shared" si="35"/>
        <v>965.25</v>
      </c>
      <c r="V34" s="3">
        <f t="shared" si="36"/>
        <v>1134.16875</v>
      </c>
      <c r="W34" s="80">
        <f>'Base Premium'!J34</f>
        <v>965.25</v>
      </c>
      <c r="Y34">
        <v>480</v>
      </c>
    </row>
    <row r="35" spans="1:25" ht="14.25" customHeight="1" x14ac:dyDescent="0.3">
      <c r="A35" s="40" t="s">
        <v>60</v>
      </c>
      <c r="B35" s="43">
        <f t="shared" si="22"/>
        <v>380.73750000000001</v>
      </c>
      <c r="C35" s="43">
        <f t="shared" si="23"/>
        <v>19.036874999999998</v>
      </c>
      <c r="D35" s="81">
        <f t="shared" si="21"/>
        <v>399.77437499999996</v>
      </c>
      <c r="E35" s="47">
        <f t="shared" si="24"/>
        <v>647.69776785714271</v>
      </c>
      <c r="F35" s="47">
        <f t="shared" si="25"/>
        <v>32.384888392857135</v>
      </c>
      <c r="G35" s="44">
        <f>(S35+S35*$K$2/100)/$J$1+3</f>
        <v>680.0826562499999</v>
      </c>
      <c r="H35" s="43">
        <f t="shared" si="26"/>
        <v>861.80952380952385</v>
      </c>
      <c r="I35" s="43">
        <f t="shared" si="27"/>
        <v>43.090476190476188</v>
      </c>
      <c r="J35" s="44">
        <f>(T35+T35*$K$2/100)/$J$1+4</f>
        <v>904.9</v>
      </c>
      <c r="K35" s="46">
        <f t="shared" si="28"/>
        <v>1076.3095238095239</v>
      </c>
      <c r="L35" s="46">
        <f t="shared" si="29"/>
        <v>53.81547619047619</v>
      </c>
      <c r="M35" s="48">
        <f>(U35+U35*$K$2/100)/$J$1+4</f>
        <v>1130.125</v>
      </c>
      <c r="N35" s="46">
        <f t="shared" si="30"/>
        <v>1262.0922619047619</v>
      </c>
      <c r="O35" s="46">
        <f t="shared" si="31"/>
        <v>63.104613095238093</v>
      </c>
      <c r="P35" s="44">
        <f>(V35+V35*$K$2/100)/$J$1+2</f>
        <v>1325.1968750000001</v>
      </c>
      <c r="Q35" s="4"/>
      <c r="R35" s="3">
        <f t="shared" si="32"/>
        <v>380.73749999999995</v>
      </c>
      <c r="S35" s="3">
        <f t="shared" si="33"/>
        <v>644.84062499999993</v>
      </c>
      <c r="T35" s="3">
        <f t="shared" si="34"/>
        <v>858</v>
      </c>
      <c r="U35" s="3">
        <f t="shared" si="35"/>
        <v>1072.5</v>
      </c>
      <c r="V35" s="3">
        <f t="shared" si="36"/>
        <v>1260.1875</v>
      </c>
      <c r="W35" s="80">
        <f>'Base Premium'!J35</f>
        <v>1072.5</v>
      </c>
      <c r="Y35">
        <v>850</v>
      </c>
    </row>
    <row r="36" spans="1:25" x14ac:dyDescent="0.3">
      <c r="A36" s="40" t="s">
        <v>61</v>
      </c>
      <c r="B36" s="43">
        <f t="shared" si="22"/>
        <v>314.48917499999999</v>
      </c>
      <c r="C36" s="43">
        <f t="shared" si="23"/>
        <v>15.72445875</v>
      </c>
      <c r="D36" s="81">
        <f t="shared" si="21"/>
        <v>330.21363374999999</v>
      </c>
      <c r="E36" s="47">
        <f t="shared" si="24"/>
        <v>533.59073720238086</v>
      </c>
      <c r="F36" s="47">
        <f t="shared" si="25"/>
        <v>26.679536860119043</v>
      </c>
      <c r="G36" s="44">
        <f>(S36+S36*$K$2/100)/$J$1+1</f>
        <v>560.27027406249988</v>
      </c>
      <c r="H36" s="43">
        <f t="shared" si="26"/>
        <v>709.66038095238105</v>
      </c>
      <c r="I36" s="43">
        <f t="shared" si="27"/>
        <v>35.483019047619045</v>
      </c>
      <c r="J36" s="44">
        <f>(T36+T36*$K$2/100)/$J$1+1</f>
        <v>745.14340000000004</v>
      </c>
      <c r="K36" s="46">
        <f t="shared" si="28"/>
        <v>885.88499999999999</v>
      </c>
      <c r="L36" s="46">
        <f t="shared" si="29"/>
        <v>44.294249999999998</v>
      </c>
      <c r="M36" s="48">
        <f t="shared" ref="M36" si="37">(U36+U36*$K$2/100)/$J$1</f>
        <v>930.17925000000002</v>
      </c>
      <c r="N36" s="46">
        <f t="shared" si="30"/>
        <v>1042.8196369047619</v>
      </c>
      <c r="O36" s="46">
        <f t="shared" si="31"/>
        <v>52.140981845238088</v>
      </c>
      <c r="P36" s="44">
        <f>(V36+V36*$K$2/100)/$J$1+2</f>
        <v>1094.9606187499999</v>
      </c>
      <c r="Q36" s="4"/>
      <c r="R36" s="3">
        <f t="shared" si="32"/>
        <v>314.48917499999999</v>
      </c>
      <c r="S36" s="3">
        <f t="shared" si="33"/>
        <v>532.6383562499999</v>
      </c>
      <c r="T36" s="3">
        <f t="shared" si="34"/>
        <v>708.70800000000008</v>
      </c>
      <c r="U36" s="3">
        <f t="shared" si="35"/>
        <v>885.88499999999999</v>
      </c>
      <c r="V36" s="3">
        <f t="shared" si="36"/>
        <v>1040.9148749999999</v>
      </c>
      <c r="W36" s="26">
        <f>'Base Premium'!J36</f>
        <v>885.88499999999999</v>
      </c>
      <c r="Y36">
        <v>1000</v>
      </c>
    </row>
    <row r="37" spans="1:25" ht="15.75" customHeight="1" x14ac:dyDescent="0.3">
      <c r="A37" s="40" t="s">
        <v>57</v>
      </c>
      <c r="B37" s="43">
        <f t="shared" si="22"/>
        <v>299.66101190476189</v>
      </c>
      <c r="C37" s="43">
        <f t="shared" si="23"/>
        <v>14.983050595238094</v>
      </c>
      <c r="D37" s="81">
        <f>(R37+R37*$K$2/100)/$J$1+2</f>
        <v>314.64406249999996</v>
      </c>
      <c r="E37" s="47">
        <f t="shared" si="24"/>
        <v>504.29843749999992</v>
      </c>
      <c r="F37" s="47">
        <f t="shared" si="25"/>
        <v>25.214921874999995</v>
      </c>
      <c r="G37" s="44">
        <f>(S37+S37*$K$2/100)/$J$1</f>
        <v>529.51335937499994</v>
      </c>
      <c r="H37" s="43">
        <f t="shared" si="26"/>
        <v>671</v>
      </c>
      <c r="I37" s="43">
        <f t="shared" si="27"/>
        <v>33.549999999999997</v>
      </c>
      <c r="J37" s="44">
        <f>(T37+T37*$K$2/100)/$J$1</f>
        <v>704.55</v>
      </c>
      <c r="K37" s="46">
        <f t="shared" si="28"/>
        <v>842.55952380952385</v>
      </c>
      <c r="L37" s="46">
        <f t="shared" si="29"/>
        <v>42.12797619047619</v>
      </c>
      <c r="M37" s="48">
        <f>(U37+U37*$K$2/100)/$J$1+4</f>
        <v>884.6875</v>
      </c>
      <c r="N37" s="46">
        <f t="shared" si="30"/>
        <v>985.53125</v>
      </c>
      <c r="O37" s="46">
        <f t="shared" si="31"/>
        <v>49.276562499999997</v>
      </c>
      <c r="P37" s="44">
        <f t="shared" ref="P37:P41" si="38">(V37+V37*$K$2/100)/$J$1</f>
        <v>1034.8078125</v>
      </c>
      <c r="Q37" s="4"/>
      <c r="R37" s="3">
        <f t="shared" si="32"/>
        <v>297.75624999999997</v>
      </c>
      <c r="S37" s="3">
        <f t="shared" si="33"/>
        <v>504.29843749999998</v>
      </c>
      <c r="T37" s="3">
        <f t="shared" si="34"/>
        <v>671</v>
      </c>
      <c r="U37" s="3">
        <f t="shared" si="35"/>
        <v>838.75</v>
      </c>
      <c r="V37" s="3">
        <f t="shared" si="36"/>
        <v>985.53125</v>
      </c>
      <c r="W37" s="26">
        <f>'Base Premium'!J37</f>
        <v>838.75</v>
      </c>
      <c r="Y37">
        <v>525</v>
      </c>
    </row>
    <row r="38" spans="1:25" x14ac:dyDescent="0.3">
      <c r="A38" s="40" t="s">
        <v>58</v>
      </c>
      <c r="B38" s="43">
        <f t="shared" si="22"/>
        <v>299.66101190476189</v>
      </c>
      <c r="C38" s="43">
        <f t="shared" si="23"/>
        <v>14.983050595238094</v>
      </c>
      <c r="D38" s="81">
        <f>(R38+R38*$K$2/100)/$J$1+2</f>
        <v>314.64406249999996</v>
      </c>
      <c r="E38" s="47">
        <f t="shared" si="24"/>
        <v>504.29843749999992</v>
      </c>
      <c r="F38" s="47">
        <f t="shared" si="25"/>
        <v>25.214921874999995</v>
      </c>
      <c r="G38" s="44">
        <f>(S38+S38*$K$2/100)/$J$1</f>
        <v>529.51335937499994</v>
      </c>
      <c r="H38" s="43">
        <f t="shared" si="26"/>
        <v>671</v>
      </c>
      <c r="I38" s="43">
        <f t="shared" si="27"/>
        <v>33.549999999999997</v>
      </c>
      <c r="J38" s="44">
        <f>(T38+T38*$K$2/100)/$J$1</f>
        <v>704.55</v>
      </c>
      <c r="K38" s="46">
        <f t="shared" si="28"/>
        <v>842.55952380952385</v>
      </c>
      <c r="L38" s="46">
        <f t="shared" si="29"/>
        <v>42.12797619047619</v>
      </c>
      <c r="M38" s="48">
        <f>(U38+U38*$K$2/100)/$J$1+4</f>
        <v>884.6875</v>
      </c>
      <c r="N38" s="46">
        <f t="shared" si="30"/>
        <v>985.53125</v>
      </c>
      <c r="O38" s="46">
        <f t="shared" si="31"/>
        <v>49.276562499999997</v>
      </c>
      <c r="P38" s="44">
        <f t="shared" si="38"/>
        <v>1034.8078125</v>
      </c>
      <c r="Q38" s="4"/>
      <c r="R38" s="3">
        <f t="shared" si="32"/>
        <v>297.75624999999997</v>
      </c>
      <c r="S38" s="3">
        <f t="shared" si="33"/>
        <v>504.29843749999998</v>
      </c>
      <c r="T38" s="3">
        <f t="shared" si="34"/>
        <v>671</v>
      </c>
      <c r="U38" s="3">
        <f t="shared" si="35"/>
        <v>838.75</v>
      </c>
      <c r="V38" s="3">
        <f t="shared" si="36"/>
        <v>985.53125</v>
      </c>
      <c r="W38" s="26">
        <f>'Base Premium'!J38</f>
        <v>838.75</v>
      </c>
      <c r="Y38">
        <v>550</v>
      </c>
    </row>
    <row r="39" spans="1:25" x14ac:dyDescent="0.3">
      <c r="A39" s="40" t="s">
        <v>55</v>
      </c>
      <c r="B39" s="43">
        <f t="shared" si="22"/>
        <v>223.65</v>
      </c>
      <c r="C39" s="43">
        <f t="shared" si="23"/>
        <v>11.182499999999999</v>
      </c>
      <c r="D39" s="81">
        <f>(R39+R39*$K$2/100)/$J$1</f>
        <v>234.83249999999998</v>
      </c>
      <c r="E39" s="47">
        <f t="shared" si="24"/>
        <v>380.69226190476184</v>
      </c>
      <c r="F39" s="47">
        <f t="shared" si="25"/>
        <v>19.034613095238093</v>
      </c>
      <c r="G39" s="44">
        <f>(S39+S39*$K$2/100)/$J$1+2</f>
        <v>399.72687499999995</v>
      </c>
      <c r="H39" s="43">
        <f t="shared" si="26"/>
        <v>504.95238095238102</v>
      </c>
      <c r="I39" s="43">
        <f t="shared" si="27"/>
        <v>25.247619047619047</v>
      </c>
      <c r="J39" s="44">
        <f>(T39+T39*$K$2/100)/$J$1+1</f>
        <v>530.20000000000005</v>
      </c>
      <c r="K39" s="46">
        <f t="shared" si="28"/>
        <v>632.85714285714289</v>
      </c>
      <c r="L39" s="46">
        <f t="shared" si="29"/>
        <v>31.642857142857142</v>
      </c>
      <c r="M39" s="48">
        <f>(U39+U39*$K$2/100)/$J$1+3</f>
        <v>664.5</v>
      </c>
      <c r="N39" s="46">
        <f t="shared" si="30"/>
        <v>743.10714285714289</v>
      </c>
      <c r="O39" s="46">
        <f t="shared" si="31"/>
        <v>37.155357142857142</v>
      </c>
      <c r="P39" s="44">
        <f>(V39+V39*$K$2/100)/$J$1+3</f>
        <v>780.26250000000005</v>
      </c>
      <c r="Q39" s="4"/>
      <c r="R39" s="3">
        <f t="shared" si="32"/>
        <v>223.64999999999998</v>
      </c>
      <c r="S39" s="3">
        <f t="shared" si="33"/>
        <v>378.78749999999997</v>
      </c>
      <c r="T39" s="3">
        <f t="shared" si="34"/>
        <v>504</v>
      </c>
      <c r="U39" s="3">
        <f t="shared" si="35"/>
        <v>630</v>
      </c>
      <c r="V39" s="3">
        <f t="shared" si="36"/>
        <v>740.25</v>
      </c>
      <c r="W39" s="26">
        <f>'Base Premium'!J39</f>
        <v>630</v>
      </c>
      <c r="Y39">
        <v>540</v>
      </c>
    </row>
    <row r="40" spans="1:25" x14ac:dyDescent="0.3">
      <c r="A40" s="40" t="s">
        <v>24</v>
      </c>
      <c r="B40" s="43">
        <f t="shared" si="22"/>
        <v>276.20714285714286</v>
      </c>
      <c r="C40" s="43">
        <f t="shared" si="23"/>
        <v>13.810357142857141</v>
      </c>
      <c r="D40" s="44">
        <f>(R40+R40*$K$2/100)/$J$1+3</f>
        <v>290.01749999999998</v>
      </c>
      <c r="E40" s="47">
        <f t="shared" si="24"/>
        <v>466.77202380952383</v>
      </c>
      <c r="F40" s="47">
        <f t="shared" si="25"/>
        <v>23.33860119047619</v>
      </c>
      <c r="G40" s="44">
        <f>(S40+S40*$K$2/100)/$J$1+4</f>
        <v>490.11062499999997</v>
      </c>
      <c r="H40" s="43">
        <f t="shared" si="26"/>
        <v>618.85714285714278</v>
      </c>
      <c r="I40" s="43">
        <f t="shared" si="27"/>
        <v>30.942857142857143</v>
      </c>
      <c r="J40" s="44">
        <f>(T40+T40*$K$2/100)/$J$1+3</f>
        <v>649.79999999999995</v>
      </c>
      <c r="K40" s="46">
        <f t="shared" si="28"/>
        <v>770.95238095238096</v>
      </c>
      <c r="L40" s="46">
        <f t="shared" si="29"/>
        <v>38.547619047619051</v>
      </c>
      <c r="M40" s="48">
        <f>(U40+U40*$K$2/100)/$J$1+1</f>
        <v>809.5</v>
      </c>
      <c r="N40" s="46">
        <f t="shared" si="30"/>
        <v>904.75</v>
      </c>
      <c r="O40" s="46">
        <f t="shared" si="31"/>
        <v>45.237499999999997</v>
      </c>
      <c r="P40" s="44">
        <f t="shared" si="38"/>
        <v>949.98749999999995</v>
      </c>
      <c r="Q40" s="4"/>
      <c r="R40" s="3">
        <f t="shared" si="32"/>
        <v>273.34999999999997</v>
      </c>
      <c r="S40" s="3">
        <f t="shared" si="33"/>
        <v>462.96249999999998</v>
      </c>
      <c r="T40" s="3">
        <f t="shared" si="34"/>
        <v>616</v>
      </c>
      <c r="U40" s="3">
        <f t="shared" si="35"/>
        <v>770</v>
      </c>
      <c r="V40" s="3">
        <f t="shared" si="36"/>
        <v>904.75</v>
      </c>
      <c r="W40" s="26">
        <f>'Base Premium'!J40</f>
        <v>770</v>
      </c>
      <c r="Y40">
        <v>400</v>
      </c>
    </row>
    <row r="41" spans="1:25" x14ac:dyDescent="0.3">
      <c r="A41" s="40" t="s">
        <v>25</v>
      </c>
      <c r="B41" s="43">
        <f t="shared" si="22"/>
        <v>276.20714285714286</v>
      </c>
      <c r="C41" s="43">
        <f t="shared" si="23"/>
        <v>13.810357142857141</v>
      </c>
      <c r="D41" s="44">
        <f>(R41+R41*$K$2/100)/$J$1+3</f>
        <v>290.01749999999998</v>
      </c>
      <c r="E41" s="47">
        <f t="shared" si="24"/>
        <v>466.77202380952383</v>
      </c>
      <c r="F41" s="47">
        <f t="shared" si="25"/>
        <v>23.33860119047619</v>
      </c>
      <c r="G41" s="44">
        <f>(S41+S41*$K$2/100)/$J$1+4</f>
        <v>490.11062499999997</v>
      </c>
      <c r="H41" s="43">
        <f t="shared" si="26"/>
        <v>618.85714285714278</v>
      </c>
      <c r="I41" s="43">
        <f t="shared" si="27"/>
        <v>30.942857142857143</v>
      </c>
      <c r="J41" s="44">
        <f>(T41+T41*$K$2/100)/$J$1+3</f>
        <v>649.79999999999995</v>
      </c>
      <c r="K41" s="46">
        <f t="shared" si="28"/>
        <v>770.95238095238096</v>
      </c>
      <c r="L41" s="46">
        <f t="shared" si="29"/>
        <v>38.547619047619051</v>
      </c>
      <c r="M41" s="48">
        <f>(U41+U41*$K$2/100)/$J$1+1</f>
        <v>809.5</v>
      </c>
      <c r="N41" s="46">
        <f t="shared" si="30"/>
        <v>904.75</v>
      </c>
      <c r="O41" s="46">
        <f t="shared" si="31"/>
        <v>45.237499999999997</v>
      </c>
      <c r="P41" s="44">
        <f t="shared" si="38"/>
        <v>949.98749999999995</v>
      </c>
      <c r="Q41" s="4"/>
      <c r="R41" s="3">
        <f t="shared" si="32"/>
        <v>273.34999999999997</v>
      </c>
      <c r="S41" s="3">
        <f t="shared" si="33"/>
        <v>462.96249999999998</v>
      </c>
      <c r="T41" s="3">
        <f t="shared" si="34"/>
        <v>616</v>
      </c>
      <c r="U41" s="3">
        <f t="shared" si="35"/>
        <v>770</v>
      </c>
      <c r="V41" s="3">
        <f t="shared" si="36"/>
        <v>904.75</v>
      </c>
      <c r="W41" s="26">
        <f>'Base Premium'!J41</f>
        <v>770</v>
      </c>
      <c r="Y41">
        <v>300</v>
      </c>
    </row>
    <row r="42" spans="1:25" x14ac:dyDescent="0.3">
      <c r="A42" s="40" t="s">
        <v>26</v>
      </c>
      <c r="B42" s="43">
        <f t="shared" si="22"/>
        <v>223.65</v>
      </c>
      <c r="C42" s="43">
        <f t="shared" si="23"/>
        <v>11.182499999999999</v>
      </c>
      <c r="D42" s="44">
        <f>(R42+R42*$K$2/100)/$J$1</f>
        <v>234.83249999999998</v>
      </c>
      <c r="E42" s="47">
        <f t="shared" si="24"/>
        <v>380.69226190476184</v>
      </c>
      <c r="F42" s="47">
        <f t="shared" si="25"/>
        <v>19.034613095238093</v>
      </c>
      <c r="G42" s="44">
        <f>(S42+S42*$K$2/100)/$J$1+2</f>
        <v>399.72687499999995</v>
      </c>
      <c r="H42" s="43">
        <f t="shared" si="26"/>
        <v>504.95238095238102</v>
      </c>
      <c r="I42" s="43">
        <f t="shared" si="27"/>
        <v>25.247619047619047</v>
      </c>
      <c r="J42" s="44">
        <f>(T42+T42*$K$2/100)/$J$1+1</f>
        <v>530.20000000000005</v>
      </c>
      <c r="K42" s="46">
        <f t="shared" si="28"/>
        <v>632.85714285714289</v>
      </c>
      <c r="L42" s="46">
        <f t="shared" si="29"/>
        <v>31.642857142857142</v>
      </c>
      <c r="M42" s="48">
        <f>(U42+U42*$K$2/100)/$J$1+3</f>
        <v>664.5</v>
      </c>
      <c r="N42" s="46">
        <f t="shared" si="30"/>
        <v>743.10714285714289</v>
      </c>
      <c r="O42" s="46">
        <f t="shared" si="31"/>
        <v>37.155357142857142</v>
      </c>
      <c r="P42" s="44">
        <f>(V42+V42*$K$2/100)/$J$1+3</f>
        <v>780.26250000000005</v>
      </c>
      <c r="Q42" s="4"/>
      <c r="R42" s="3">
        <f t="shared" si="32"/>
        <v>223.64999999999998</v>
      </c>
      <c r="S42" s="3">
        <f t="shared" si="33"/>
        <v>378.78749999999997</v>
      </c>
      <c r="T42" s="3">
        <f t="shared" si="34"/>
        <v>504</v>
      </c>
      <c r="U42" s="3">
        <f t="shared" si="35"/>
        <v>630</v>
      </c>
      <c r="V42" s="3">
        <f t="shared" si="36"/>
        <v>740.25</v>
      </c>
      <c r="W42" s="26">
        <f>'Base Premium'!J42</f>
        <v>630</v>
      </c>
      <c r="Y42">
        <v>225</v>
      </c>
    </row>
    <row r="43" spans="1:25" x14ac:dyDescent="0.3">
      <c r="A43" s="40" t="s">
        <v>37</v>
      </c>
      <c r="B43" s="43">
        <f t="shared" si="22"/>
        <v>128.59875</v>
      </c>
      <c r="C43" s="43">
        <f t="shared" si="23"/>
        <v>6.4299374999999985</v>
      </c>
      <c r="D43" s="82">
        <f>((R43+R43*$K$2/100)/$J$1)*$O$1</f>
        <v>135.02868749999999</v>
      </c>
      <c r="E43" s="47">
        <f t="shared" si="24"/>
        <v>218.75519345238089</v>
      </c>
      <c r="F43" s="47">
        <f t="shared" si="25"/>
        <v>10.937759672619045</v>
      </c>
      <c r="G43" s="44">
        <f>((S43+S43*$K$2/100)/$J$1)*$O$1+1</f>
        <v>229.69295312499995</v>
      </c>
      <c r="H43" s="43">
        <f t="shared" si="26"/>
        <v>290.75238095238097</v>
      </c>
      <c r="I43" s="43">
        <f t="shared" si="27"/>
        <v>14.537619047619048</v>
      </c>
      <c r="J43" s="44">
        <f>((T43+T43*$K$2/100)/$J$1)*$O$1+1</f>
        <v>305.29000000000002</v>
      </c>
      <c r="K43" s="46">
        <f t="shared" si="28"/>
        <v>362.24999999999994</v>
      </c>
      <c r="L43" s="46">
        <f t="shared" si="29"/>
        <v>18.112499999999997</v>
      </c>
      <c r="M43" s="48">
        <f>((U43+U43*$K$2/100)/$J$1)*$O$1</f>
        <v>380.36249999999995</v>
      </c>
      <c r="N43" s="46">
        <f t="shared" si="30"/>
        <v>428.50089285714284</v>
      </c>
      <c r="O43" s="46">
        <f t="shared" si="31"/>
        <v>21.425044642857141</v>
      </c>
      <c r="P43" s="44">
        <f>((V43+V43*$K$2/100)/$J$1)*$O$1+3</f>
        <v>449.92593749999997</v>
      </c>
      <c r="R43" s="3">
        <f t="shared" si="32"/>
        <v>223.64999999999998</v>
      </c>
      <c r="S43" s="3">
        <f t="shared" si="33"/>
        <v>378.78749999999997</v>
      </c>
      <c r="T43" s="3">
        <f t="shared" si="34"/>
        <v>504</v>
      </c>
      <c r="U43" s="3">
        <f t="shared" si="35"/>
        <v>630</v>
      </c>
      <c r="V43" s="3">
        <f t="shared" si="36"/>
        <v>740.25</v>
      </c>
      <c r="W43" s="26">
        <f>'Base Premium'!J44</f>
        <v>630</v>
      </c>
      <c r="Y43">
        <v>400</v>
      </c>
    </row>
    <row r="44" spans="1:25" x14ac:dyDescent="0.3">
      <c r="A44" s="40" t="s">
        <v>62</v>
      </c>
      <c r="B44" s="43">
        <f t="shared" si="22"/>
        <v>128.59875</v>
      </c>
      <c r="C44" s="43">
        <f t="shared" si="23"/>
        <v>6.4299374999999985</v>
      </c>
      <c r="D44" s="82">
        <f>((R44+R44*$K$2/100)/$J$1)*$O$1</f>
        <v>135.02868749999999</v>
      </c>
      <c r="E44" s="47">
        <f t="shared" si="24"/>
        <v>218.75519345238089</v>
      </c>
      <c r="F44" s="47">
        <f t="shared" si="25"/>
        <v>10.937759672619045</v>
      </c>
      <c r="G44" s="44">
        <f>((S44+S44*$K$2/100)/$J$1)*$O$1+1</f>
        <v>229.69295312499995</v>
      </c>
      <c r="H44" s="43">
        <f t="shared" si="26"/>
        <v>290.75238095238097</v>
      </c>
      <c r="I44" s="43">
        <f t="shared" si="27"/>
        <v>14.537619047619048</v>
      </c>
      <c r="J44" s="44">
        <f>((T44+T44*$K$2/100)/$J$1)*$O$1+1</f>
        <v>305.29000000000002</v>
      </c>
      <c r="K44" s="46">
        <f t="shared" si="28"/>
        <v>362.24999999999994</v>
      </c>
      <c r="L44" s="46">
        <f t="shared" si="29"/>
        <v>18.112499999999997</v>
      </c>
      <c r="M44" s="48">
        <f>((U44+U44*$K$2/100)/$J$1)*$O$1</f>
        <v>380.36249999999995</v>
      </c>
      <c r="N44" s="46">
        <f t="shared" si="30"/>
        <v>428.50089285714284</v>
      </c>
      <c r="O44" s="46">
        <f t="shared" si="31"/>
        <v>21.425044642857141</v>
      </c>
      <c r="P44" s="44">
        <f>((V44+V44*$K$2/100)/$J$1)*$O$1+3</f>
        <v>449.92593749999997</v>
      </c>
      <c r="R44" s="3">
        <f t="shared" si="32"/>
        <v>223.64999999999998</v>
      </c>
      <c r="S44" s="3">
        <f t="shared" si="33"/>
        <v>378.78749999999997</v>
      </c>
      <c r="T44" s="3">
        <f t="shared" si="34"/>
        <v>504</v>
      </c>
      <c r="U44" s="3">
        <f t="shared" si="35"/>
        <v>630</v>
      </c>
      <c r="V44" s="3">
        <f t="shared" si="36"/>
        <v>740.25</v>
      </c>
      <c r="W44" s="26">
        <f>'Base Premium'!J44</f>
        <v>630</v>
      </c>
      <c r="Y44">
        <v>400</v>
      </c>
    </row>
    <row r="45" spans="1:25" x14ac:dyDescent="0.3">
      <c r="A45" s="40"/>
      <c r="B45" s="43"/>
      <c r="C45" s="43"/>
      <c r="D45" s="44"/>
      <c r="E45" s="43"/>
      <c r="F45" s="43"/>
      <c r="G45" s="44"/>
      <c r="H45" s="45"/>
      <c r="I45" s="45"/>
      <c r="J45" s="44"/>
      <c r="K45" s="45"/>
      <c r="L45" s="45"/>
      <c r="M45" s="44"/>
      <c r="N45" s="46"/>
      <c r="O45" s="46"/>
      <c r="P45" s="44"/>
      <c r="Q45" s="4"/>
      <c r="R45" s="3"/>
      <c r="S45" s="3"/>
      <c r="T45" s="3"/>
      <c r="U45" s="3"/>
      <c r="V45" s="3"/>
      <c r="W45" s="29"/>
    </row>
    <row r="46" spans="1:25" x14ac:dyDescent="0.3">
      <c r="A46" s="40"/>
      <c r="B46" s="43"/>
      <c r="C46" s="43"/>
      <c r="D46" s="44"/>
      <c r="E46" s="43"/>
      <c r="F46" s="43"/>
      <c r="G46" s="44"/>
      <c r="H46" s="45"/>
      <c r="I46" s="45"/>
      <c r="J46" s="44"/>
      <c r="K46" s="45"/>
      <c r="L46" s="45"/>
      <c r="M46" s="44"/>
      <c r="N46" s="46"/>
      <c r="O46" s="46"/>
      <c r="P46" s="44"/>
      <c r="Q46" s="4"/>
      <c r="R46" s="3"/>
      <c r="S46" s="3"/>
      <c r="T46" s="3"/>
      <c r="U46" s="3"/>
      <c r="V46" s="3"/>
      <c r="W46" s="29"/>
    </row>
    <row r="47" spans="1:25" x14ac:dyDescent="0.3">
      <c r="A47" s="40"/>
      <c r="B47" s="43"/>
      <c r="C47" s="43"/>
      <c r="D47" s="44"/>
      <c r="E47" s="43"/>
      <c r="F47" s="43"/>
      <c r="G47" s="44"/>
      <c r="H47" s="45"/>
      <c r="I47" s="45"/>
      <c r="J47" s="44"/>
      <c r="K47" s="45"/>
      <c r="L47" s="45"/>
      <c r="M47" s="44"/>
      <c r="N47" s="46"/>
      <c r="O47" s="46"/>
      <c r="P47" s="44"/>
      <c r="Q47" s="4"/>
      <c r="R47" s="3"/>
      <c r="S47" s="3"/>
      <c r="T47" s="3"/>
      <c r="U47" s="3"/>
      <c r="V47" s="3"/>
      <c r="W47" s="29"/>
    </row>
    <row r="48" spans="1:25" x14ac:dyDescent="0.3">
      <c r="A48" s="40"/>
      <c r="B48" s="43"/>
      <c r="C48" s="43"/>
      <c r="D48" s="44"/>
      <c r="E48" s="43"/>
      <c r="F48" s="43"/>
      <c r="G48" s="44"/>
      <c r="H48" s="45"/>
      <c r="I48" s="45"/>
      <c r="J48" s="44"/>
      <c r="K48" s="45"/>
      <c r="L48" s="45"/>
      <c r="M48" s="44"/>
      <c r="N48" s="46"/>
      <c r="O48" s="46"/>
      <c r="P48" s="44"/>
      <c r="Q48" s="4"/>
      <c r="R48" s="3"/>
      <c r="S48" s="3"/>
      <c r="T48" s="3"/>
      <c r="U48" s="3"/>
      <c r="V48" s="3"/>
      <c r="W48" s="29"/>
    </row>
    <row r="49" spans="1:23" x14ac:dyDescent="0.3">
      <c r="A49" s="40"/>
      <c r="B49" s="43"/>
      <c r="C49" s="43"/>
      <c r="D49" s="44"/>
      <c r="E49" s="43"/>
      <c r="F49" s="43"/>
      <c r="G49" s="44"/>
      <c r="H49" s="45"/>
      <c r="I49" s="45"/>
      <c r="J49" s="44"/>
      <c r="K49" s="45"/>
      <c r="L49" s="45"/>
      <c r="M49" s="44"/>
      <c r="N49" s="46"/>
      <c r="O49" s="46"/>
      <c r="P49" s="44"/>
      <c r="Q49" s="4"/>
      <c r="R49" s="3"/>
      <c r="S49" s="3"/>
      <c r="T49" s="3"/>
      <c r="U49" s="3"/>
      <c r="V49" s="3"/>
      <c r="W49" s="29"/>
    </row>
    <row r="50" spans="1:23" x14ac:dyDescent="0.3">
      <c r="A50" s="40"/>
      <c r="B50" s="43"/>
      <c r="C50" s="43"/>
      <c r="D50" s="44"/>
      <c r="E50" s="43"/>
      <c r="F50" s="43"/>
      <c r="G50" s="44"/>
      <c r="H50" s="45"/>
      <c r="I50" s="45"/>
      <c r="J50" s="44"/>
      <c r="K50" s="45"/>
      <c r="L50" s="45"/>
      <c r="M50" s="44"/>
      <c r="N50" s="46"/>
      <c r="O50" s="46"/>
      <c r="P50" s="44"/>
      <c r="Q50" s="4"/>
      <c r="R50" s="3"/>
      <c r="S50" s="3"/>
      <c r="T50" s="3"/>
      <c r="U50" s="3"/>
      <c r="V50" s="3"/>
      <c r="W50" s="29"/>
    </row>
    <row r="51" spans="1:23" x14ac:dyDescent="0.3">
      <c r="A51" s="40"/>
      <c r="B51" s="43"/>
      <c r="C51" s="43"/>
      <c r="D51" s="44"/>
      <c r="E51" s="43"/>
      <c r="F51" s="43"/>
      <c r="G51" s="44"/>
      <c r="H51" s="45"/>
      <c r="I51" s="45"/>
      <c r="J51" s="44"/>
      <c r="K51" s="45"/>
      <c r="L51" s="45"/>
      <c r="M51" s="44"/>
      <c r="N51" s="46"/>
      <c r="O51" s="46"/>
      <c r="P51" s="44"/>
      <c r="Q51" s="4"/>
      <c r="R51" s="3"/>
      <c r="S51" s="3"/>
      <c r="T51" s="3"/>
      <c r="U51" s="3"/>
      <c r="V51" s="3"/>
      <c r="W51" s="29"/>
    </row>
    <row r="52" spans="1:23" x14ac:dyDescent="0.3">
      <c r="A52" s="40"/>
      <c r="B52" s="43"/>
      <c r="C52" s="43"/>
      <c r="D52" s="44"/>
      <c r="E52" s="43"/>
      <c r="F52" s="43"/>
      <c r="G52" s="44"/>
      <c r="H52" s="45"/>
      <c r="I52" s="45"/>
      <c r="J52" s="44"/>
      <c r="K52" s="45"/>
      <c r="L52" s="45"/>
      <c r="M52" s="44"/>
      <c r="N52" s="46"/>
      <c r="O52" s="46"/>
      <c r="P52" s="44"/>
      <c r="Q52" s="4"/>
      <c r="R52" s="3"/>
      <c r="S52" s="3"/>
      <c r="T52" s="3"/>
      <c r="U52" s="3"/>
      <c r="V52" s="3"/>
      <c r="W52" s="29"/>
    </row>
    <row r="53" spans="1:23" x14ac:dyDescent="0.3">
      <c r="A53" s="40"/>
      <c r="B53" s="43"/>
      <c r="C53" s="43"/>
      <c r="D53" s="44"/>
      <c r="E53" s="43"/>
      <c r="F53" s="43"/>
      <c r="G53" s="44"/>
      <c r="H53" s="45"/>
      <c r="I53" s="45"/>
      <c r="J53" s="44"/>
      <c r="K53" s="45"/>
      <c r="L53" s="45"/>
      <c r="M53" s="44"/>
      <c r="N53" s="46"/>
      <c r="O53" s="46"/>
      <c r="P53" s="44"/>
      <c r="Q53" s="4"/>
      <c r="R53" s="3"/>
      <c r="S53" s="3"/>
      <c r="T53" s="3"/>
      <c r="U53" s="3"/>
      <c r="V53" s="3"/>
      <c r="W53" s="2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tabSelected="1" zoomScale="95" zoomScaleNormal="95" workbookViewId="0">
      <selection activeCell="O2" sqref="O2"/>
    </sheetView>
  </sheetViews>
  <sheetFormatPr defaultRowHeight="14.4" x14ac:dyDescent="0.3"/>
  <cols>
    <col min="1" max="1" width="47.21875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5" t="s">
        <v>44</v>
      </c>
      <c r="B1" s="15"/>
      <c r="C1" s="15"/>
      <c r="D1" s="15"/>
      <c r="E1" s="15"/>
      <c r="F1" s="15"/>
      <c r="G1" s="15"/>
      <c r="H1" s="15" t="s">
        <v>52</v>
      </c>
      <c r="I1" s="58">
        <f>'1st Fortnight'!I1</f>
        <v>0</v>
      </c>
      <c r="J1" s="15">
        <f>'1st Fortnight'!J1</f>
        <v>1</v>
      </c>
      <c r="K1" s="15"/>
      <c r="L1" s="15"/>
      <c r="M1" s="15"/>
      <c r="N1" s="15"/>
      <c r="O1" s="15">
        <v>0.57499999999999996</v>
      </c>
      <c r="P1" s="15"/>
      <c r="Q1" s="2"/>
      <c r="R1" t="s">
        <v>30</v>
      </c>
      <c r="S1" s="19">
        <f>'1st Fortnight'!S1</f>
        <v>0.35499999999999998</v>
      </c>
      <c r="T1" t="s">
        <v>32</v>
      </c>
      <c r="U1" s="19">
        <f>'1st Fortnight'!U1</f>
        <v>0.8</v>
      </c>
      <c r="V1" t="s">
        <v>34</v>
      </c>
      <c r="W1" s="19">
        <f>'1st Fortnight'!W1</f>
        <v>1.175</v>
      </c>
    </row>
    <row r="2" spans="1:23" x14ac:dyDescent="0.3">
      <c r="A2" s="16" t="s">
        <v>49</v>
      </c>
      <c r="B2" s="16"/>
      <c r="C2" s="16"/>
      <c r="D2" s="16"/>
      <c r="E2" s="16"/>
      <c r="F2" s="16"/>
      <c r="G2" s="16"/>
      <c r="H2" s="16"/>
      <c r="I2" s="16"/>
      <c r="J2" s="17" t="s">
        <v>28</v>
      </c>
      <c r="K2" s="20">
        <f>'1st Fortnight'!K2</f>
        <v>5</v>
      </c>
      <c r="L2" s="17"/>
      <c r="M2" s="17"/>
      <c r="N2" s="17"/>
      <c r="O2" s="17"/>
      <c r="P2" s="17"/>
      <c r="R2" t="s">
        <v>31</v>
      </c>
      <c r="S2" s="19">
        <f>'1st Fortnight'!S2</f>
        <v>0.60124999999999995</v>
      </c>
      <c r="T2" t="s">
        <v>33</v>
      </c>
      <c r="U2" s="19">
        <f>'1st Fortnight'!U2</f>
        <v>1</v>
      </c>
    </row>
    <row r="3" spans="1:23" ht="15" customHeight="1" x14ac:dyDescent="0.4">
      <c r="A3" s="15" t="s">
        <v>23</v>
      </c>
      <c r="B3" s="15"/>
      <c r="C3" s="52">
        <v>1</v>
      </c>
      <c r="D3" s="15">
        <v>1</v>
      </c>
      <c r="E3" s="15"/>
      <c r="F3" s="52">
        <v>1</v>
      </c>
      <c r="G3" s="15">
        <v>1</v>
      </c>
      <c r="H3" s="52">
        <v>1</v>
      </c>
      <c r="I3" s="15">
        <v>1</v>
      </c>
      <c r="J3" s="15" t="s">
        <v>29</v>
      </c>
      <c r="K3" s="21">
        <f>(100+K2)</f>
        <v>105</v>
      </c>
      <c r="L3" s="52">
        <v>1</v>
      </c>
      <c r="M3" s="15">
        <v>1</v>
      </c>
      <c r="N3" s="15"/>
      <c r="O3" s="52">
        <v>1</v>
      </c>
      <c r="P3" s="15">
        <v>1</v>
      </c>
      <c r="Q3" s="2"/>
    </row>
    <row r="4" spans="1:23" x14ac:dyDescent="0.3">
      <c r="A4" s="40" t="s">
        <v>6</v>
      </c>
      <c r="B4" s="41" t="s">
        <v>8</v>
      </c>
      <c r="C4" s="41" t="s">
        <v>9</v>
      </c>
      <c r="D4" s="41" t="s">
        <v>5</v>
      </c>
      <c r="E4" s="41" t="s">
        <v>10</v>
      </c>
      <c r="F4" s="41" t="s">
        <v>11</v>
      </c>
      <c r="G4" s="41" t="s">
        <v>5</v>
      </c>
      <c r="H4" s="41" t="s">
        <v>17</v>
      </c>
      <c r="I4" s="41" t="s">
        <v>11</v>
      </c>
      <c r="J4" s="41" t="s">
        <v>5</v>
      </c>
      <c r="K4" s="41" t="s">
        <v>12</v>
      </c>
      <c r="L4" s="41" t="s">
        <v>11</v>
      </c>
      <c r="M4" s="41" t="s">
        <v>5</v>
      </c>
      <c r="N4" s="41" t="s">
        <v>13</v>
      </c>
      <c r="O4" s="41" t="s">
        <v>11</v>
      </c>
      <c r="P4" s="41" t="s">
        <v>5</v>
      </c>
      <c r="Q4" s="1"/>
      <c r="R4" s="7" t="s">
        <v>8</v>
      </c>
      <c r="S4" s="7" t="s">
        <v>10</v>
      </c>
      <c r="T4" s="7" t="s">
        <v>17</v>
      </c>
      <c r="U4" s="7" t="s">
        <v>12</v>
      </c>
      <c r="V4" s="7" t="s">
        <v>13</v>
      </c>
      <c r="W4" s="7" t="s">
        <v>18</v>
      </c>
    </row>
    <row r="5" spans="1:23" x14ac:dyDescent="0.3">
      <c r="A5" s="40" t="s">
        <v>7</v>
      </c>
      <c r="B5" s="40" t="s">
        <v>19</v>
      </c>
      <c r="C5" s="40" t="s">
        <v>38</v>
      </c>
      <c r="D5" s="42" t="s">
        <v>20</v>
      </c>
      <c r="E5" s="42" t="s">
        <v>19</v>
      </c>
      <c r="F5" s="42" t="s">
        <v>38</v>
      </c>
      <c r="G5" s="42" t="s">
        <v>20</v>
      </c>
      <c r="H5" s="42" t="s">
        <v>19</v>
      </c>
      <c r="I5" s="42" t="s">
        <v>38</v>
      </c>
      <c r="J5" s="42" t="s">
        <v>20</v>
      </c>
      <c r="K5" s="42" t="s">
        <v>19</v>
      </c>
      <c r="L5" s="42" t="s">
        <v>38</v>
      </c>
      <c r="M5" s="42" t="s">
        <v>20</v>
      </c>
      <c r="N5" s="42" t="s">
        <v>19</v>
      </c>
      <c r="O5" s="42" t="s">
        <v>38</v>
      </c>
      <c r="P5" s="42" t="s">
        <v>20</v>
      </c>
      <c r="Q5" s="1"/>
      <c r="R5" s="8" t="s">
        <v>9</v>
      </c>
      <c r="S5" s="8" t="s">
        <v>11</v>
      </c>
      <c r="T5" s="8" t="s">
        <v>11</v>
      </c>
      <c r="U5" s="8" t="s">
        <v>11</v>
      </c>
      <c r="V5" s="8" t="s">
        <v>11</v>
      </c>
      <c r="W5" s="8" t="s">
        <v>19</v>
      </c>
    </row>
    <row r="6" spans="1:23" x14ac:dyDescent="0.3">
      <c r="A6" s="40" t="s">
        <v>54</v>
      </c>
      <c r="B6" s="43">
        <f>VALUE(D6*100/$K$3)</f>
        <v>167.73750000000001</v>
      </c>
      <c r="C6" s="43">
        <f>D6-B6</f>
        <v>8.386874999999975</v>
      </c>
      <c r="D6" s="44">
        <f>(R6+R6*$K$2/100)/$J$1</f>
        <v>176.12437499999999</v>
      </c>
      <c r="E6" s="43">
        <f>VALUE(G6*100/$K$3)</f>
        <v>284.09062499999999</v>
      </c>
      <c r="F6" s="43">
        <f>VALUE(G6*$K$2/$K$3)</f>
        <v>14.204531249999999</v>
      </c>
      <c r="G6" s="44">
        <f>(S6+S6*$K$2/100)/$J$1</f>
        <v>298.29515624999999</v>
      </c>
      <c r="H6" s="45">
        <f>VALUE(J6*100/$K$3)</f>
        <v>378</v>
      </c>
      <c r="I6" s="45">
        <f>VALUE(J6*$K$2/$K$3)</f>
        <v>18.899999999999999</v>
      </c>
      <c r="J6" s="44">
        <f>(T6+T6*$K$2/100)/$J$1</f>
        <v>396.9</v>
      </c>
      <c r="K6" s="45">
        <f>VALUE(M6*100/$K$3)</f>
        <v>472.5</v>
      </c>
      <c r="L6" s="45">
        <f>VALUE(M6*$K$2/$K$3)</f>
        <v>23.625</v>
      </c>
      <c r="M6" s="44">
        <f>(U6+U6*$K$2/100)/$J$1</f>
        <v>496.125</v>
      </c>
      <c r="N6" s="46">
        <f>VALUE(P6*100/$K$3)</f>
        <v>555.1875</v>
      </c>
      <c r="O6" s="46">
        <f>VALUE(P6*$K$2/$K$3)</f>
        <v>27.759374999999999</v>
      </c>
      <c r="P6" s="44">
        <f>(V6+V6*$K$2/100)/$J$1</f>
        <v>582.94687499999998</v>
      </c>
      <c r="Q6" s="4"/>
      <c r="R6" s="3">
        <f>W6*$S$1</f>
        <v>167.73749999999998</v>
      </c>
      <c r="S6" s="3">
        <f>W6*$S$2</f>
        <v>284.09062499999999</v>
      </c>
      <c r="T6" s="3">
        <f>W6*$U$1</f>
        <v>378</v>
      </c>
      <c r="U6" s="3">
        <f>W6*$U$2</f>
        <v>472.5</v>
      </c>
      <c r="V6" s="3">
        <f>W6*$W$1</f>
        <v>555.1875</v>
      </c>
      <c r="W6" s="26">
        <f>W31*0.75</f>
        <v>472.5</v>
      </c>
    </row>
    <row r="7" spans="1:23" ht="12" customHeight="1" x14ac:dyDescent="0.3">
      <c r="A7" s="40" t="s">
        <v>53</v>
      </c>
      <c r="B7" s="43">
        <f t="shared" ref="B7:B19" si="0">VALUE(D7*100/$K$3)</f>
        <v>167.73750000000001</v>
      </c>
      <c r="C7" s="43">
        <f t="shared" ref="C7:C19" si="1">D7-B7</f>
        <v>8.386874999999975</v>
      </c>
      <c r="D7" s="44">
        <f t="shared" ref="D7:D19" si="2">(R7+R7*$K$2/100)/$J$1</f>
        <v>176.12437499999999</v>
      </c>
      <c r="E7" s="43">
        <f t="shared" ref="E7:E19" si="3">VALUE(G7*100/$K$3)</f>
        <v>284.09062499999999</v>
      </c>
      <c r="F7" s="43">
        <f t="shared" ref="F7:F19" si="4">VALUE(G7*$K$2/$K$3)</f>
        <v>14.204531249999999</v>
      </c>
      <c r="G7" s="44">
        <f t="shared" ref="G7:G19" si="5">(S7+S7*$K$2/100)/$J$1</f>
        <v>298.29515624999999</v>
      </c>
      <c r="H7" s="45">
        <f t="shared" ref="H7:H19" si="6">VALUE(J7*100/$K$3)</f>
        <v>378</v>
      </c>
      <c r="I7" s="45">
        <f t="shared" ref="I7:I19" si="7">VALUE(J7*$K$2/$K$3)</f>
        <v>18.899999999999999</v>
      </c>
      <c r="J7" s="44">
        <f t="shared" ref="J7:J19" si="8">(T7+T7*$K$2/100)/$J$1</f>
        <v>396.9</v>
      </c>
      <c r="K7" s="45">
        <f t="shared" ref="K7:K19" si="9">VALUE(M7*100/$K$3)</f>
        <v>472.5</v>
      </c>
      <c r="L7" s="45">
        <f t="shared" ref="L7:L19" si="10">VALUE(M7*$K$2/$K$3)</f>
        <v>23.625</v>
      </c>
      <c r="M7" s="44">
        <f t="shared" ref="M7:M19" si="11">(U7+U7*$K$2/100)/$J$1</f>
        <v>496.125</v>
      </c>
      <c r="N7" s="46">
        <f t="shared" ref="N7:N19" si="12">VALUE(P7*100/$K$3)</f>
        <v>555.1875</v>
      </c>
      <c r="O7" s="46">
        <f t="shared" ref="O7:O19" si="13">VALUE(P7*$K$2/$K$3)</f>
        <v>27.759374999999999</v>
      </c>
      <c r="P7" s="44">
        <f t="shared" ref="P7:P19" si="14">(V7+V7*$K$2/100)/$J$1</f>
        <v>582.94687499999998</v>
      </c>
      <c r="Q7" s="4"/>
      <c r="R7" s="3">
        <f t="shared" ref="R7:R19" si="15">W7*$S$1</f>
        <v>167.73749999999998</v>
      </c>
      <c r="S7" s="3">
        <f t="shared" ref="S7:S19" si="16">W7*$S$2</f>
        <v>284.09062499999999</v>
      </c>
      <c r="T7" s="3">
        <f t="shared" ref="T7:T19" si="17">W7*$U$1</f>
        <v>378</v>
      </c>
      <c r="U7" s="3">
        <f t="shared" ref="U7:U19" si="18">W7*$U$2</f>
        <v>472.5</v>
      </c>
      <c r="V7" s="3">
        <f t="shared" ref="V7:V19" si="19">W7*$W$1</f>
        <v>555.1875</v>
      </c>
      <c r="W7" s="26">
        <f t="shared" ref="W7:W19" si="20">W32*0.75</f>
        <v>472.5</v>
      </c>
    </row>
    <row r="8" spans="1:23" ht="12" customHeight="1" x14ac:dyDescent="0.3">
      <c r="A8" s="40" t="s">
        <v>59</v>
      </c>
      <c r="B8" s="43">
        <f t="shared" si="0"/>
        <v>256.99781250000001</v>
      </c>
      <c r="C8" s="43">
        <f t="shared" si="1"/>
        <v>12.849890625</v>
      </c>
      <c r="D8" s="44">
        <f t="shared" si="2"/>
        <v>269.84770312500001</v>
      </c>
      <c r="E8" s="43">
        <f t="shared" si="3"/>
        <v>435.26742187499997</v>
      </c>
      <c r="F8" s="43">
        <f t="shared" si="4"/>
        <v>21.763371093749996</v>
      </c>
      <c r="G8" s="44">
        <f t="shared" si="5"/>
        <v>457.03079296874995</v>
      </c>
      <c r="H8" s="45">
        <f t="shared" si="6"/>
        <v>579.15</v>
      </c>
      <c r="I8" s="45">
        <f t="shared" si="7"/>
        <v>28.9575</v>
      </c>
      <c r="J8" s="44">
        <f t="shared" si="8"/>
        <v>608.10749999999996</v>
      </c>
      <c r="K8" s="45">
        <f t="shared" si="9"/>
        <v>723.9375</v>
      </c>
      <c r="L8" s="45">
        <f t="shared" si="10"/>
        <v>36.196874999999999</v>
      </c>
      <c r="M8" s="44">
        <f t="shared" si="11"/>
        <v>760.13437499999998</v>
      </c>
      <c r="N8" s="46">
        <f t="shared" si="12"/>
        <v>850.62656249999998</v>
      </c>
      <c r="O8" s="46">
        <f t="shared" si="13"/>
        <v>42.531328124999995</v>
      </c>
      <c r="P8" s="44">
        <f t="shared" si="14"/>
        <v>893.15789062499994</v>
      </c>
      <c r="Q8" s="4"/>
      <c r="R8" s="3">
        <f t="shared" si="15"/>
        <v>256.99781250000001</v>
      </c>
      <c r="S8" s="3">
        <f t="shared" si="16"/>
        <v>435.26742187499997</v>
      </c>
      <c r="T8" s="3">
        <f t="shared" si="17"/>
        <v>579.15</v>
      </c>
      <c r="U8" s="3">
        <f t="shared" si="18"/>
        <v>723.9375</v>
      </c>
      <c r="V8" s="3">
        <f t="shared" si="19"/>
        <v>850.62656249999998</v>
      </c>
      <c r="W8" s="26">
        <f t="shared" si="20"/>
        <v>723.9375</v>
      </c>
    </row>
    <row r="9" spans="1:23" ht="12" customHeight="1" x14ac:dyDescent="0.3">
      <c r="A9" s="40" t="s">
        <v>56</v>
      </c>
      <c r="B9" s="43">
        <f t="shared" si="0"/>
        <v>256.99781250000001</v>
      </c>
      <c r="C9" s="43">
        <f t="shared" si="1"/>
        <v>12.849890625</v>
      </c>
      <c r="D9" s="44">
        <f t="shared" si="2"/>
        <v>269.84770312500001</v>
      </c>
      <c r="E9" s="43">
        <f t="shared" si="3"/>
        <v>435.26742187499997</v>
      </c>
      <c r="F9" s="43">
        <f t="shared" si="4"/>
        <v>21.763371093749996</v>
      </c>
      <c r="G9" s="44">
        <f t="shared" si="5"/>
        <v>457.03079296874995</v>
      </c>
      <c r="H9" s="45">
        <f t="shared" si="6"/>
        <v>579.15</v>
      </c>
      <c r="I9" s="45">
        <f t="shared" si="7"/>
        <v>28.9575</v>
      </c>
      <c r="J9" s="44">
        <f t="shared" si="8"/>
        <v>608.10749999999996</v>
      </c>
      <c r="K9" s="45">
        <f t="shared" si="9"/>
        <v>723.9375</v>
      </c>
      <c r="L9" s="45">
        <f t="shared" si="10"/>
        <v>36.196874999999999</v>
      </c>
      <c r="M9" s="44">
        <f t="shared" si="11"/>
        <v>760.13437499999998</v>
      </c>
      <c r="N9" s="46">
        <f t="shared" si="12"/>
        <v>850.62656249999998</v>
      </c>
      <c r="O9" s="46">
        <f t="shared" si="13"/>
        <v>42.531328124999995</v>
      </c>
      <c r="P9" s="44">
        <f t="shared" si="14"/>
        <v>893.15789062499994</v>
      </c>
      <c r="Q9" s="4"/>
      <c r="R9" s="3">
        <f t="shared" si="15"/>
        <v>256.99781250000001</v>
      </c>
      <c r="S9" s="3">
        <f t="shared" si="16"/>
        <v>435.26742187499997</v>
      </c>
      <c r="T9" s="3">
        <f t="shared" si="17"/>
        <v>579.15</v>
      </c>
      <c r="U9" s="3">
        <f t="shared" si="18"/>
        <v>723.9375</v>
      </c>
      <c r="V9" s="3">
        <f t="shared" si="19"/>
        <v>850.62656249999998</v>
      </c>
      <c r="W9" s="26">
        <f t="shared" si="20"/>
        <v>723.9375</v>
      </c>
    </row>
    <row r="10" spans="1:23" ht="12" customHeight="1" x14ac:dyDescent="0.3">
      <c r="A10" s="40" t="s">
        <v>60</v>
      </c>
      <c r="B10" s="43">
        <f t="shared" si="0"/>
        <v>285.55312499999997</v>
      </c>
      <c r="C10" s="43">
        <f t="shared" si="1"/>
        <v>14.277656250000007</v>
      </c>
      <c r="D10" s="44">
        <f t="shared" si="2"/>
        <v>299.83078124999997</v>
      </c>
      <c r="E10" s="43">
        <f t="shared" si="3"/>
        <v>483.63046874999998</v>
      </c>
      <c r="F10" s="43">
        <f t="shared" si="4"/>
        <v>24.181523437499997</v>
      </c>
      <c r="G10" s="44">
        <f t="shared" si="5"/>
        <v>507.81199218749998</v>
      </c>
      <c r="H10" s="45">
        <f t="shared" si="6"/>
        <v>643.5</v>
      </c>
      <c r="I10" s="45">
        <f t="shared" si="7"/>
        <v>32.174999999999997</v>
      </c>
      <c r="J10" s="44">
        <f t="shared" si="8"/>
        <v>675.67499999999995</v>
      </c>
      <c r="K10" s="45">
        <f t="shared" si="9"/>
        <v>804.375</v>
      </c>
      <c r="L10" s="45">
        <f t="shared" si="10"/>
        <v>40.21875</v>
      </c>
      <c r="M10" s="44">
        <f t="shared" si="11"/>
        <v>844.59375</v>
      </c>
      <c r="N10" s="46">
        <f t="shared" si="12"/>
        <v>945.140625</v>
      </c>
      <c r="O10" s="46">
        <f t="shared" si="13"/>
        <v>47.257031249999997</v>
      </c>
      <c r="P10" s="44">
        <f t="shared" si="14"/>
        <v>992.39765624999995</v>
      </c>
      <c r="Q10" s="4"/>
      <c r="R10" s="3">
        <f t="shared" si="15"/>
        <v>285.55312499999997</v>
      </c>
      <c r="S10" s="3">
        <f t="shared" si="16"/>
        <v>483.63046874999998</v>
      </c>
      <c r="T10" s="3">
        <f t="shared" si="17"/>
        <v>643.5</v>
      </c>
      <c r="U10" s="3">
        <f t="shared" si="18"/>
        <v>804.375</v>
      </c>
      <c r="V10" s="3">
        <f t="shared" si="19"/>
        <v>945.140625</v>
      </c>
      <c r="W10" s="26">
        <f t="shared" si="20"/>
        <v>804.375</v>
      </c>
    </row>
    <row r="11" spans="1:23" x14ac:dyDescent="0.3">
      <c r="A11" s="40" t="s">
        <v>61</v>
      </c>
      <c r="B11" s="43">
        <f t="shared" si="0"/>
        <v>235.86688124999998</v>
      </c>
      <c r="C11" s="43">
        <f t="shared" si="1"/>
        <v>11.793344062499983</v>
      </c>
      <c r="D11" s="44">
        <f t="shared" si="2"/>
        <v>247.66022531249996</v>
      </c>
      <c r="E11" s="43">
        <f t="shared" si="3"/>
        <v>399.47876718749995</v>
      </c>
      <c r="F11" s="43">
        <f t="shared" si="4"/>
        <v>19.973938359374998</v>
      </c>
      <c r="G11" s="44">
        <f t="shared" si="5"/>
        <v>419.45270554687494</v>
      </c>
      <c r="H11" s="45">
        <f t="shared" si="6"/>
        <v>531.53099999999995</v>
      </c>
      <c r="I11" s="45">
        <f t="shared" si="7"/>
        <v>26.576549999999994</v>
      </c>
      <c r="J11" s="44">
        <f t="shared" si="8"/>
        <v>558.10754999999995</v>
      </c>
      <c r="K11" s="45">
        <f t="shared" si="9"/>
        <v>664.41374999999994</v>
      </c>
      <c r="L11" s="45">
        <f t="shared" si="10"/>
        <v>33.220687499999997</v>
      </c>
      <c r="M11" s="44">
        <f t="shared" si="11"/>
        <v>697.63443749999988</v>
      </c>
      <c r="N11" s="46">
        <f t="shared" si="12"/>
        <v>780.68615624999995</v>
      </c>
      <c r="O11" s="46">
        <f t="shared" si="13"/>
        <v>39.034307812499996</v>
      </c>
      <c r="P11" s="44">
        <f t="shared" si="14"/>
        <v>819.7204640624999</v>
      </c>
      <c r="Q11" s="4"/>
      <c r="R11" s="3">
        <f t="shared" si="15"/>
        <v>235.86688124999998</v>
      </c>
      <c r="S11" s="3">
        <f t="shared" si="16"/>
        <v>399.47876718749995</v>
      </c>
      <c r="T11" s="3">
        <f t="shared" si="17"/>
        <v>531.53099999999995</v>
      </c>
      <c r="U11" s="3">
        <f t="shared" si="18"/>
        <v>664.41374999999994</v>
      </c>
      <c r="V11" s="3">
        <f t="shared" si="19"/>
        <v>780.68615624999995</v>
      </c>
      <c r="W11" s="26">
        <f t="shared" si="20"/>
        <v>664.41374999999994</v>
      </c>
    </row>
    <row r="12" spans="1:23" ht="11.25" customHeight="1" x14ac:dyDescent="0.3">
      <c r="A12" s="40" t="s">
        <v>57</v>
      </c>
      <c r="B12" s="43">
        <f t="shared" si="0"/>
        <v>223.31718749999999</v>
      </c>
      <c r="C12" s="43">
        <f t="shared" si="1"/>
        <v>11.165859374999997</v>
      </c>
      <c r="D12" s="44">
        <f t="shared" si="2"/>
        <v>234.48304687499999</v>
      </c>
      <c r="E12" s="43">
        <f t="shared" si="3"/>
        <v>378.22382812499995</v>
      </c>
      <c r="F12" s="43">
        <f t="shared" si="4"/>
        <v>18.911191406249998</v>
      </c>
      <c r="G12" s="44">
        <f t="shared" si="5"/>
        <v>397.13501953124995</v>
      </c>
      <c r="H12" s="45">
        <f t="shared" si="6"/>
        <v>503.25</v>
      </c>
      <c r="I12" s="45">
        <f t="shared" si="7"/>
        <v>25.162500000000001</v>
      </c>
      <c r="J12" s="44">
        <f t="shared" si="8"/>
        <v>528.41250000000002</v>
      </c>
      <c r="K12" s="45">
        <f t="shared" si="9"/>
        <v>629.0625</v>
      </c>
      <c r="L12" s="45">
        <f t="shared" si="10"/>
        <v>31.453125</v>
      </c>
      <c r="M12" s="44">
        <f t="shared" si="11"/>
        <v>660.515625</v>
      </c>
      <c r="N12" s="46">
        <f t="shared" si="12"/>
        <v>739.1484375</v>
      </c>
      <c r="O12" s="46">
        <f t="shared" si="13"/>
        <v>36.957421875000001</v>
      </c>
      <c r="P12" s="44">
        <f t="shared" si="14"/>
        <v>776.10585937500002</v>
      </c>
      <c r="Q12" s="4"/>
      <c r="R12" s="3">
        <f t="shared" si="15"/>
        <v>223.31718749999999</v>
      </c>
      <c r="S12" s="3">
        <f t="shared" si="16"/>
        <v>378.22382812499995</v>
      </c>
      <c r="T12" s="3">
        <f t="shared" si="17"/>
        <v>503.25</v>
      </c>
      <c r="U12" s="3">
        <f t="shared" si="18"/>
        <v>629.0625</v>
      </c>
      <c r="V12" s="3">
        <f t="shared" si="19"/>
        <v>739.1484375</v>
      </c>
      <c r="W12" s="26">
        <f t="shared" si="20"/>
        <v>629.0625</v>
      </c>
    </row>
    <row r="13" spans="1:23" x14ac:dyDescent="0.3">
      <c r="A13" s="40" t="s">
        <v>58</v>
      </c>
      <c r="B13" s="43">
        <f t="shared" si="0"/>
        <v>223.31718749999999</v>
      </c>
      <c r="C13" s="43">
        <f t="shared" si="1"/>
        <v>11.165859374999997</v>
      </c>
      <c r="D13" s="44">
        <f t="shared" si="2"/>
        <v>234.48304687499999</v>
      </c>
      <c r="E13" s="43">
        <f t="shared" si="3"/>
        <v>378.22382812499995</v>
      </c>
      <c r="F13" s="43">
        <f t="shared" si="4"/>
        <v>18.911191406249998</v>
      </c>
      <c r="G13" s="44">
        <f t="shared" si="5"/>
        <v>397.13501953124995</v>
      </c>
      <c r="H13" s="45">
        <f t="shared" si="6"/>
        <v>503.25</v>
      </c>
      <c r="I13" s="45">
        <f t="shared" si="7"/>
        <v>25.162500000000001</v>
      </c>
      <c r="J13" s="44">
        <f t="shared" si="8"/>
        <v>528.41250000000002</v>
      </c>
      <c r="K13" s="45">
        <f t="shared" si="9"/>
        <v>629.0625</v>
      </c>
      <c r="L13" s="45">
        <f t="shared" si="10"/>
        <v>31.453125</v>
      </c>
      <c r="M13" s="44">
        <f t="shared" si="11"/>
        <v>660.515625</v>
      </c>
      <c r="N13" s="46">
        <f t="shared" si="12"/>
        <v>739.1484375</v>
      </c>
      <c r="O13" s="46">
        <f t="shared" si="13"/>
        <v>36.957421875000001</v>
      </c>
      <c r="P13" s="44">
        <f t="shared" si="14"/>
        <v>776.10585937500002</v>
      </c>
      <c r="Q13" s="4"/>
      <c r="R13" s="3">
        <f t="shared" si="15"/>
        <v>223.31718749999999</v>
      </c>
      <c r="S13" s="3">
        <f t="shared" si="16"/>
        <v>378.22382812499995</v>
      </c>
      <c r="T13" s="3">
        <f t="shared" si="17"/>
        <v>503.25</v>
      </c>
      <c r="U13" s="3">
        <f t="shared" si="18"/>
        <v>629.0625</v>
      </c>
      <c r="V13" s="3">
        <f t="shared" si="19"/>
        <v>739.1484375</v>
      </c>
      <c r="W13" s="26">
        <f t="shared" si="20"/>
        <v>629.0625</v>
      </c>
    </row>
    <row r="14" spans="1:23" ht="11.25" customHeight="1" x14ac:dyDescent="0.3">
      <c r="A14" s="40" t="s">
        <v>55</v>
      </c>
      <c r="B14" s="43">
        <f t="shared" si="0"/>
        <v>167.73750000000001</v>
      </c>
      <c r="C14" s="43">
        <f t="shared" si="1"/>
        <v>8.386874999999975</v>
      </c>
      <c r="D14" s="44">
        <f t="shared" si="2"/>
        <v>176.12437499999999</v>
      </c>
      <c r="E14" s="43">
        <f t="shared" si="3"/>
        <v>284.09062499999999</v>
      </c>
      <c r="F14" s="43">
        <f t="shared" si="4"/>
        <v>14.204531249999999</v>
      </c>
      <c r="G14" s="44">
        <f t="shared" si="5"/>
        <v>298.29515624999999</v>
      </c>
      <c r="H14" s="45">
        <f t="shared" si="6"/>
        <v>378</v>
      </c>
      <c r="I14" s="45">
        <f t="shared" si="7"/>
        <v>18.899999999999999</v>
      </c>
      <c r="J14" s="44">
        <f t="shared" si="8"/>
        <v>396.9</v>
      </c>
      <c r="K14" s="45">
        <f t="shared" si="9"/>
        <v>472.5</v>
      </c>
      <c r="L14" s="45">
        <f t="shared" si="10"/>
        <v>23.625</v>
      </c>
      <c r="M14" s="44">
        <f t="shared" si="11"/>
        <v>496.125</v>
      </c>
      <c r="N14" s="46">
        <f t="shared" si="12"/>
        <v>555.1875</v>
      </c>
      <c r="O14" s="46">
        <f t="shared" si="13"/>
        <v>27.759374999999999</v>
      </c>
      <c r="P14" s="44">
        <f t="shared" si="14"/>
        <v>582.94687499999998</v>
      </c>
      <c r="Q14" s="4"/>
      <c r="R14" s="3">
        <f t="shared" si="15"/>
        <v>167.73749999999998</v>
      </c>
      <c r="S14" s="3">
        <f t="shared" si="16"/>
        <v>284.09062499999999</v>
      </c>
      <c r="T14" s="3">
        <f t="shared" si="17"/>
        <v>378</v>
      </c>
      <c r="U14" s="3">
        <f t="shared" si="18"/>
        <v>472.5</v>
      </c>
      <c r="V14" s="3">
        <f t="shared" si="19"/>
        <v>555.1875</v>
      </c>
      <c r="W14" s="26">
        <f t="shared" si="20"/>
        <v>472.5</v>
      </c>
    </row>
    <row r="15" spans="1:23" x14ac:dyDescent="0.3">
      <c r="A15" s="40" t="s">
        <v>24</v>
      </c>
      <c r="B15" s="43">
        <f t="shared" si="0"/>
        <v>205.01249999999999</v>
      </c>
      <c r="C15" s="43">
        <f t="shared" si="1"/>
        <v>10.250625000000014</v>
      </c>
      <c r="D15" s="44">
        <f t="shared" si="2"/>
        <v>215.263125</v>
      </c>
      <c r="E15" s="43">
        <f t="shared" si="3"/>
        <v>347.22187500000001</v>
      </c>
      <c r="F15" s="43">
        <f t="shared" si="4"/>
        <v>17.361093749999998</v>
      </c>
      <c r="G15" s="44">
        <f t="shared" si="5"/>
        <v>364.58296874999996</v>
      </c>
      <c r="H15" s="45">
        <f t="shared" si="6"/>
        <v>462</v>
      </c>
      <c r="I15" s="45">
        <f t="shared" si="7"/>
        <v>23.1</v>
      </c>
      <c r="J15" s="44">
        <f t="shared" si="8"/>
        <v>485.1</v>
      </c>
      <c r="K15" s="45">
        <f t="shared" si="9"/>
        <v>577.5</v>
      </c>
      <c r="L15" s="45">
        <f t="shared" si="10"/>
        <v>28.875</v>
      </c>
      <c r="M15" s="44">
        <f t="shared" si="11"/>
        <v>606.375</v>
      </c>
      <c r="N15" s="46">
        <f t="shared" si="12"/>
        <v>678.5625</v>
      </c>
      <c r="O15" s="46">
        <f t="shared" si="13"/>
        <v>33.928125000000001</v>
      </c>
      <c r="P15" s="44">
        <f t="shared" si="14"/>
        <v>712.49062500000002</v>
      </c>
      <c r="Q15" s="4"/>
      <c r="R15" s="3">
        <f t="shared" si="15"/>
        <v>205.01249999999999</v>
      </c>
      <c r="S15" s="3">
        <f t="shared" si="16"/>
        <v>347.22187499999995</v>
      </c>
      <c r="T15" s="3">
        <f t="shared" si="17"/>
        <v>462</v>
      </c>
      <c r="U15" s="3">
        <f t="shared" si="18"/>
        <v>577.5</v>
      </c>
      <c r="V15" s="3">
        <f t="shared" si="19"/>
        <v>678.5625</v>
      </c>
      <c r="W15" s="26">
        <f t="shared" si="20"/>
        <v>577.5</v>
      </c>
    </row>
    <row r="16" spans="1:23" x14ac:dyDescent="0.3">
      <c r="A16" s="40" t="s">
        <v>25</v>
      </c>
      <c r="B16" s="43">
        <f t="shared" si="0"/>
        <v>205.01249999999999</v>
      </c>
      <c r="C16" s="43">
        <f t="shared" si="1"/>
        <v>10.250625000000014</v>
      </c>
      <c r="D16" s="44">
        <f t="shared" si="2"/>
        <v>215.263125</v>
      </c>
      <c r="E16" s="43">
        <f t="shared" si="3"/>
        <v>347.22187500000001</v>
      </c>
      <c r="F16" s="43">
        <f t="shared" si="4"/>
        <v>17.361093749999998</v>
      </c>
      <c r="G16" s="44">
        <f t="shared" si="5"/>
        <v>364.58296874999996</v>
      </c>
      <c r="H16" s="45">
        <f t="shared" si="6"/>
        <v>462</v>
      </c>
      <c r="I16" s="45">
        <f t="shared" si="7"/>
        <v>23.1</v>
      </c>
      <c r="J16" s="44">
        <f t="shared" si="8"/>
        <v>485.1</v>
      </c>
      <c r="K16" s="45">
        <f t="shared" si="9"/>
        <v>577.5</v>
      </c>
      <c r="L16" s="45">
        <f t="shared" si="10"/>
        <v>28.875</v>
      </c>
      <c r="M16" s="44">
        <f t="shared" si="11"/>
        <v>606.375</v>
      </c>
      <c r="N16" s="46">
        <f t="shared" si="12"/>
        <v>678.5625</v>
      </c>
      <c r="O16" s="46">
        <f t="shared" si="13"/>
        <v>33.928125000000001</v>
      </c>
      <c r="P16" s="44">
        <f t="shared" si="14"/>
        <v>712.49062500000002</v>
      </c>
      <c r="Q16" s="4"/>
      <c r="R16" s="3">
        <f t="shared" si="15"/>
        <v>205.01249999999999</v>
      </c>
      <c r="S16" s="3">
        <f t="shared" si="16"/>
        <v>347.22187499999995</v>
      </c>
      <c r="T16" s="3">
        <f t="shared" si="17"/>
        <v>462</v>
      </c>
      <c r="U16" s="3">
        <f t="shared" si="18"/>
        <v>577.5</v>
      </c>
      <c r="V16" s="3">
        <f t="shared" si="19"/>
        <v>678.5625</v>
      </c>
      <c r="W16" s="26">
        <f t="shared" si="20"/>
        <v>577.5</v>
      </c>
    </row>
    <row r="17" spans="1:25" x14ac:dyDescent="0.3">
      <c r="A17" s="40" t="s">
        <v>26</v>
      </c>
      <c r="B17" s="43">
        <f t="shared" si="0"/>
        <v>167.73750000000001</v>
      </c>
      <c r="C17" s="43">
        <f t="shared" si="1"/>
        <v>8.386874999999975</v>
      </c>
      <c r="D17" s="44">
        <f t="shared" si="2"/>
        <v>176.12437499999999</v>
      </c>
      <c r="E17" s="43">
        <f t="shared" si="3"/>
        <v>284.09062499999999</v>
      </c>
      <c r="F17" s="43">
        <f t="shared" si="4"/>
        <v>14.204531249999999</v>
      </c>
      <c r="G17" s="44">
        <f t="shared" si="5"/>
        <v>298.29515624999999</v>
      </c>
      <c r="H17" s="45">
        <f t="shared" si="6"/>
        <v>378</v>
      </c>
      <c r="I17" s="45">
        <f t="shared" si="7"/>
        <v>18.899999999999999</v>
      </c>
      <c r="J17" s="44">
        <f t="shared" si="8"/>
        <v>396.9</v>
      </c>
      <c r="K17" s="45">
        <f t="shared" si="9"/>
        <v>472.5</v>
      </c>
      <c r="L17" s="45">
        <f t="shared" si="10"/>
        <v>23.625</v>
      </c>
      <c r="M17" s="44">
        <f t="shared" si="11"/>
        <v>496.125</v>
      </c>
      <c r="N17" s="46">
        <f t="shared" si="12"/>
        <v>555.1875</v>
      </c>
      <c r="O17" s="46">
        <f t="shared" si="13"/>
        <v>27.759374999999999</v>
      </c>
      <c r="P17" s="44">
        <f t="shared" si="14"/>
        <v>582.94687499999998</v>
      </c>
      <c r="Q17" s="4"/>
      <c r="R17" s="3">
        <f t="shared" si="15"/>
        <v>167.73749999999998</v>
      </c>
      <c r="S17" s="3">
        <f t="shared" si="16"/>
        <v>284.09062499999999</v>
      </c>
      <c r="T17" s="3">
        <f t="shared" si="17"/>
        <v>378</v>
      </c>
      <c r="U17" s="3">
        <f t="shared" si="18"/>
        <v>472.5</v>
      </c>
      <c r="V17" s="3">
        <f t="shared" si="19"/>
        <v>555.1875</v>
      </c>
      <c r="W17" s="26">
        <f t="shared" si="20"/>
        <v>472.5</v>
      </c>
    </row>
    <row r="18" spans="1:25" x14ac:dyDescent="0.3">
      <c r="A18" s="40" t="s">
        <v>37</v>
      </c>
      <c r="B18" s="43">
        <f t="shared" si="0"/>
        <v>96.449062499999982</v>
      </c>
      <c r="C18" s="43">
        <f t="shared" si="1"/>
        <v>4.8224531249999956</v>
      </c>
      <c r="D18" s="44">
        <f>(R18+R18*$K$2/100)/$J$1*O1</f>
        <v>101.27151562499998</v>
      </c>
      <c r="E18" s="43">
        <f t="shared" si="3"/>
        <v>163.352109375</v>
      </c>
      <c r="F18" s="43">
        <f t="shared" si="4"/>
        <v>8.1676054687499988</v>
      </c>
      <c r="G18" s="44">
        <f>(S18+S18*$K$2/100)/$J$1*O1</f>
        <v>171.51971484374999</v>
      </c>
      <c r="H18" s="45">
        <f t="shared" si="6"/>
        <v>217.34999999999997</v>
      </c>
      <c r="I18" s="45">
        <f t="shared" si="7"/>
        <v>10.867499999999998</v>
      </c>
      <c r="J18" s="44">
        <f>(T18+T18*$K$2/100)/$J$1*O1</f>
        <v>228.21749999999997</v>
      </c>
      <c r="K18" s="45">
        <f t="shared" si="9"/>
        <v>271.68749999999994</v>
      </c>
      <c r="L18" s="45">
        <f t="shared" si="10"/>
        <v>13.584374999999998</v>
      </c>
      <c r="M18" s="44">
        <f>(U18+U18*$K$2/100)/$J$1*O1</f>
        <v>285.27187499999997</v>
      </c>
      <c r="N18" s="46">
        <f t="shared" si="12"/>
        <v>319.23281249999991</v>
      </c>
      <c r="O18" s="46">
        <f t="shared" si="13"/>
        <v>15.961640624999996</v>
      </c>
      <c r="P18" s="44">
        <f>(V18+V18*$K$2/100)/$J$1*O1</f>
        <v>335.19445312499994</v>
      </c>
      <c r="Q18" s="4"/>
      <c r="R18" s="3">
        <f t="shared" si="15"/>
        <v>167.73749999999998</v>
      </c>
      <c r="S18" s="3">
        <f t="shared" si="16"/>
        <v>284.09062499999999</v>
      </c>
      <c r="T18" s="3">
        <f t="shared" si="17"/>
        <v>378</v>
      </c>
      <c r="U18" s="3">
        <f t="shared" si="18"/>
        <v>472.5</v>
      </c>
      <c r="V18" s="3">
        <f t="shared" si="19"/>
        <v>555.1875</v>
      </c>
      <c r="W18" s="26">
        <f t="shared" si="20"/>
        <v>472.5</v>
      </c>
    </row>
    <row r="19" spans="1:25" x14ac:dyDescent="0.3">
      <c r="A19" s="40" t="s">
        <v>62</v>
      </c>
      <c r="B19" s="43">
        <f t="shared" si="0"/>
        <v>96.449062499999982</v>
      </c>
      <c r="C19" s="43">
        <f t="shared" si="1"/>
        <v>4.8224531249999956</v>
      </c>
      <c r="D19" s="44">
        <f>(R19+R19*$K$2/100)/$J$1*O1</f>
        <v>101.27151562499998</v>
      </c>
      <c r="E19" s="43">
        <f t="shared" si="3"/>
        <v>163.352109375</v>
      </c>
      <c r="F19" s="43">
        <f t="shared" si="4"/>
        <v>8.1676054687499988</v>
      </c>
      <c r="G19" s="44">
        <f>(S19+S19*$K$2/100)/$J$1*O1</f>
        <v>171.51971484374999</v>
      </c>
      <c r="H19" s="45">
        <f t="shared" si="6"/>
        <v>217.34999999999997</v>
      </c>
      <c r="I19" s="45">
        <f t="shared" si="7"/>
        <v>10.867499999999998</v>
      </c>
      <c r="J19" s="44">
        <f>(T19+T19*$K$2/100)/$J$1*O1</f>
        <v>228.21749999999997</v>
      </c>
      <c r="K19" s="45">
        <f t="shared" si="9"/>
        <v>271.68749999999994</v>
      </c>
      <c r="L19" s="45">
        <f t="shared" si="10"/>
        <v>13.584374999999998</v>
      </c>
      <c r="M19" s="44">
        <f>(U19+U19*$K$2/100)/$J$1*O1</f>
        <v>285.27187499999997</v>
      </c>
      <c r="N19" s="46">
        <f t="shared" si="12"/>
        <v>319.23281249999991</v>
      </c>
      <c r="O19" s="46">
        <f t="shared" si="13"/>
        <v>15.961640624999996</v>
      </c>
      <c r="P19" s="44">
        <f>(V19+V19*$K$2/100)/$J$1*O1</f>
        <v>335.19445312499994</v>
      </c>
      <c r="Q19" s="4"/>
      <c r="R19" s="3">
        <f t="shared" si="15"/>
        <v>167.73749999999998</v>
      </c>
      <c r="S19" s="3">
        <f t="shared" si="16"/>
        <v>284.09062499999999</v>
      </c>
      <c r="T19" s="3">
        <f t="shared" si="17"/>
        <v>378</v>
      </c>
      <c r="U19" s="3">
        <f t="shared" si="18"/>
        <v>472.5</v>
      </c>
      <c r="V19" s="3">
        <f t="shared" si="19"/>
        <v>555.1875</v>
      </c>
      <c r="W19" s="26">
        <f t="shared" si="20"/>
        <v>472.5</v>
      </c>
    </row>
    <row r="20" spans="1:25" x14ac:dyDescent="0.3">
      <c r="A20" s="40"/>
      <c r="B20" s="43"/>
      <c r="C20" s="43"/>
      <c r="D20" s="44"/>
      <c r="E20" s="43"/>
      <c r="F20" s="43"/>
      <c r="G20" s="44"/>
      <c r="H20" s="45"/>
      <c r="I20" s="45"/>
      <c r="J20" s="44"/>
      <c r="K20" s="45"/>
      <c r="L20" s="45"/>
      <c r="M20" s="44"/>
      <c r="N20" s="46"/>
      <c r="O20" s="46"/>
      <c r="P20" s="44"/>
      <c r="Q20" s="4"/>
      <c r="R20" s="3"/>
      <c r="S20" s="3"/>
      <c r="T20" s="3"/>
      <c r="U20" s="3"/>
      <c r="V20" s="3"/>
      <c r="W20" s="29"/>
    </row>
    <row r="21" spans="1:25" x14ac:dyDescent="0.3">
      <c r="A21" s="40"/>
      <c r="B21" s="43"/>
      <c r="C21" s="43"/>
      <c r="D21" s="44"/>
      <c r="E21" s="43"/>
      <c r="F21" s="43"/>
      <c r="G21" s="44"/>
      <c r="H21" s="45"/>
      <c r="I21" s="45"/>
      <c r="J21" s="44"/>
      <c r="K21" s="45"/>
      <c r="L21" s="45"/>
      <c r="M21" s="44"/>
      <c r="N21" s="46"/>
      <c r="O21" s="46"/>
      <c r="P21" s="44"/>
      <c r="Q21" s="4"/>
      <c r="R21" s="3"/>
      <c r="S21" s="3"/>
      <c r="T21" s="3"/>
      <c r="U21" s="3"/>
      <c r="V21" s="3"/>
      <c r="W21" s="29"/>
    </row>
    <row r="22" spans="1:25" x14ac:dyDescent="0.3">
      <c r="A22" s="40"/>
      <c r="B22" s="43"/>
      <c r="C22" s="43"/>
      <c r="D22" s="44"/>
      <c r="E22" s="43"/>
      <c r="F22" s="43"/>
      <c r="G22" s="44"/>
      <c r="H22" s="45"/>
      <c r="I22" s="45"/>
      <c r="J22" s="44"/>
      <c r="K22" s="45"/>
      <c r="L22" s="45"/>
      <c r="M22" s="44"/>
      <c r="N22" s="46"/>
      <c r="O22" s="46"/>
      <c r="P22" s="44"/>
      <c r="Q22" s="4"/>
      <c r="R22" s="3"/>
      <c r="S22" s="3"/>
      <c r="T22" s="3"/>
      <c r="U22" s="3"/>
      <c r="V22" s="3"/>
      <c r="W22" s="29"/>
    </row>
    <row r="23" spans="1:25" x14ac:dyDescent="0.3">
      <c r="A23" s="40"/>
      <c r="B23" s="43"/>
      <c r="C23" s="43"/>
      <c r="D23" s="44"/>
      <c r="E23" s="43"/>
      <c r="F23" s="43"/>
      <c r="G23" s="44"/>
      <c r="H23" s="45"/>
      <c r="I23" s="45"/>
      <c r="J23" s="44"/>
      <c r="K23" s="45"/>
      <c r="L23" s="45"/>
      <c r="M23" s="44"/>
      <c r="N23" s="46"/>
      <c r="O23" s="46"/>
      <c r="P23" s="44"/>
      <c r="Q23" s="4"/>
      <c r="R23" s="3"/>
      <c r="S23" s="3"/>
      <c r="T23" s="3"/>
      <c r="U23" s="3"/>
      <c r="V23" s="3"/>
      <c r="W23" s="29"/>
    </row>
    <row r="24" spans="1:25" x14ac:dyDescent="0.3">
      <c r="A24" s="40"/>
      <c r="B24" s="43"/>
      <c r="C24" s="43"/>
      <c r="D24" s="44"/>
      <c r="E24" s="43"/>
      <c r="F24" s="43"/>
      <c r="G24" s="44"/>
      <c r="H24" s="45"/>
      <c r="I24" s="45"/>
      <c r="J24" s="44"/>
      <c r="K24" s="45"/>
      <c r="L24" s="45"/>
      <c r="M24" s="44"/>
      <c r="N24" s="46"/>
      <c r="O24" s="46"/>
      <c r="P24" s="44"/>
      <c r="Q24" s="4"/>
      <c r="R24" s="3"/>
      <c r="S24" s="3"/>
      <c r="T24" s="3"/>
      <c r="U24" s="3"/>
      <c r="V24" s="3"/>
      <c r="W24" s="29"/>
    </row>
    <row r="25" spans="1:25" x14ac:dyDescent="0.3">
      <c r="A25" s="40"/>
      <c r="B25" s="43"/>
      <c r="C25" s="43"/>
      <c r="D25" s="44"/>
      <c r="E25" s="43"/>
      <c r="F25" s="43"/>
      <c r="G25" s="44"/>
      <c r="H25" s="45"/>
      <c r="I25" s="45"/>
      <c r="J25" s="44"/>
      <c r="K25" s="45"/>
      <c r="L25" s="45"/>
      <c r="M25" s="44"/>
      <c r="N25" s="46"/>
      <c r="O25" s="46"/>
      <c r="P25" s="44"/>
      <c r="Q25" s="4"/>
      <c r="R25" s="3"/>
      <c r="S25" s="3"/>
      <c r="T25" s="3"/>
      <c r="U25" s="3"/>
      <c r="V25" s="3"/>
      <c r="W25" s="29"/>
    </row>
    <row r="26" spans="1:25" x14ac:dyDescent="0.3">
      <c r="A26" s="40"/>
      <c r="B26" s="43"/>
      <c r="C26" s="43"/>
      <c r="D26" s="44"/>
      <c r="E26" s="43"/>
      <c r="F26" s="43"/>
      <c r="G26" s="44"/>
      <c r="H26" s="45"/>
      <c r="I26" s="45"/>
      <c r="J26" s="44"/>
      <c r="K26" s="45"/>
      <c r="L26" s="45"/>
      <c r="M26" s="44"/>
      <c r="N26" s="46"/>
      <c r="O26" s="46"/>
      <c r="P26" s="44"/>
      <c r="Q26" s="4"/>
      <c r="R26" s="3"/>
      <c r="S26" s="3"/>
      <c r="T26" s="3"/>
      <c r="U26" s="3"/>
      <c r="V26" s="3"/>
      <c r="W26" s="29"/>
    </row>
    <row r="27" spans="1:25" x14ac:dyDescent="0.3">
      <c r="A27" s="40"/>
      <c r="B27" s="43"/>
      <c r="C27" s="43"/>
      <c r="D27" s="44"/>
      <c r="E27" s="43"/>
      <c r="F27" s="43"/>
      <c r="G27" s="44"/>
      <c r="H27" s="45"/>
      <c r="I27" s="45"/>
      <c r="J27" s="44"/>
      <c r="K27" s="45"/>
      <c r="L27" s="45"/>
      <c r="M27" s="44"/>
      <c r="N27" s="46"/>
      <c r="O27" s="46"/>
      <c r="P27" s="44"/>
      <c r="Q27" s="4"/>
      <c r="R27" s="3"/>
      <c r="S27" s="3"/>
      <c r="T27" s="3"/>
      <c r="U27" s="3"/>
      <c r="V27" s="3"/>
      <c r="W27" s="29"/>
    </row>
    <row r="28" spans="1:25" x14ac:dyDescent="0.3">
      <c r="A28" s="40"/>
      <c r="B28" s="43"/>
      <c r="C28" s="43"/>
      <c r="D28" s="44"/>
      <c r="E28" s="43"/>
      <c r="F28" s="43"/>
      <c r="G28" s="44"/>
      <c r="H28" s="45"/>
      <c r="I28" s="45"/>
      <c r="J28" s="44"/>
      <c r="K28" s="45"/>
      <c r="L28" s="45"/>
      <c r="M28" s="44"/>
      <c r="N28" s="46"/>
      <c r="O28" s="46"/>
      <c r="P28" s="44"/>
      <c r="Q28" s="4"/>
      <c r="R28" s="3"/>
      <c r="S28" s="3"/>
      <c r="T28" s="3"/>
      <c r="U28" s="3"/>
      <c r="V28" s="3"/>
      <c r="W28" s="29"/>
    </row>
    <row r="29" spans="1:25" ht="15.75" customHeight="1" x14ac:dyDescent="0.3">
      <c r="A29" s="10"/>
      <c r="B29" s="11"/>
      <c r="C29" s="1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 t="s">
        <v>5</v>
      </c>
      <c r="Q29" s="4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8" t="s">
        <v>5</v>
      </c>
    </row>
    <row r="30" spans="1:25" x14ac:dyDescent="0.3">
      <c r="A30" s="12" t="s">
        <v>21</v>
      </c>
      <c r="B30" s="13"/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9" t="s">
        <v>5</v>
      </c>
      <c r="Q30" s="4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7"/>
    </row>
    <row r="31" spans="1:25" x14ac:dyDescent="0.3">
      <c r="A31" s="40" t="s">
        <v>54</v>
      </c>
      <c r="B31" s="43">
        <f>VALUE(D31*100/$K$3)</f>
        <v>223.65</v>
      </c>
      <c r="C31" s="43">
        <f>VALUE(D31*$K$2/$K$3)</f>
        <v>11.182499999999999</v>
      </c>
      <c r="D31" s="65">
        <f t="shared" ref="D31:D36" si="21">(R31+R31*$K$2/100)/$J$1</f>
        <v>234.83249999999998</v>
      </c>
      <c r="E31" s="47">
        <f>VALUE(G31*100/$K$3)</f>
        <v>380.69226190476184</v>
      </c>
      <c r="F31" s="47">
        <f>VALUE(G31*$K$2/$K$3)</f>
        <v>19.034613095238093</v>
      </c>
      <c r="G31" s="44">
        <f>(S31+S31*$K$2/100)/$J$1+2</f>
        <v>399.72687499999995</v>
      </c>
      <c r="H31" s="43">
        <f>VALUE(J31*100/$K$3)</f>
        <v>504.95238095238102</v>
      </c>
      <c r="I31" s="43">
        <f>VALUE(J31*$K$2/$K$3)</f>
        <v>25.247619047619047</v>
      </c>
      <c r="J31" s="44">
        <f>(T31+T31*$K$2/100)/$J$1+1</f>
        <v>530.20000000000005</v>
      </c>
      <c r="K31" s="46">
        <f>VALUE(M31*100/$K$3)</f>
        <v>632.85714285714289</v>
      </c>
      <c r="L31" s="46">
        <f>VALUE(M31*$K$2/$K$3)</f>
        <v>31.642857142857142</v>
      </c>
      <c r="M31" s="48">
        <f>(U31+U31*$K$2/100)/$J$1+3</f>
        <v>664.5</v>
      </c>
      <c r="N31" s="46">
        <f>VALUE(P31*100/$K$3)</f>
        <v>743.10714285714289</v>
      </c>
      <c r="O31" s="46">
        <f>VALUE(P31*$K$2/$K$3)</f>
        <v>37.155357142857142</v>
      </c>
      <c r="P31" s="44">
        <f>(V31+V31*$K$2/100)/$J$1+3</f>
        <v>780.26250000000005</v>
      </c>
      <c r="Q31" s="4"/>
      <c r="R31" s="3">
        <f>W31*$S$1</f>
        <v>223.64999999999998</v>
      </c>
      <c r="S31" s="3">
        <f>W31*$S$2</f>
        <v>378.78749999999997</v>
      </c>
      <c r="T31" s="3">
        <f>W31*$U$1</f>
        <v>504</v>
      </c>
      <c r="U31" s="3">
        <f>W31*$U$2</f>
        <v>630</v>
      </c>
      <c r="V31" s="3">
        <f>W31*$W$1</f>
        <v>740.25</v>
      </c>
      <c r="W31" s="26">
        <f>'Base Premium'!J32</f>
        <v>630</v>
      </c>
      <c r="Y31">
        <v>450</v>
      </c>
    </row>
    <row r="32" spans="1:25" ht="14.25" customHeight="1" x14ac:dyDescent="0.3">
      <c r="A32" s="40" t="s">
        <v>53</v>
      </c>
      <c r="B32" s="43">
        <f t="shared" ref="B32:B44" si="22">VALUE(D32*100/$K$3)</f>
        <v>223.65</v>
      </c>
      <c r="C32" s="43">
        <f t="shared" ref="C32:C44" si="23">VALUE(D32*$K$2/$K$3)</f>
        <v>11.182499999999999</v>
      </c>
      <c r="D32" s="65">
        <f t="shared" si="21"/>
        <v>234.83249999999998</v>
      </c>
      <c r="E32" s="47">
        <f t="shared" ref="E32:E44" si="24">VALUE(G32*100/$K$3)</f>
        <v>380.69226190476184</v>
      </c>
      <c r="F32" s="47">
        <f t="shared" ref="F32:F44" si="25">VALUE(G32*$K$2/$K$3)</f>
        <v>19.034613095238093</v>
      </c>
      <c r="G32" s="44">
        <f>(S32+S32*$K$2/100)/$J$1+2</f>
        <v>399.72687499999995</v>
      </c>
      <c r="H32" s="43">
        <f t="shared" ref="H32:H44" si="26">VALUE(J32*100/$K$3)</f>
        <v>504.95238095238102</v>
      </c>
      <c r="I32" s="43">
        <f t="shared" ref="I32:I44" si="27">VALUE(J32*$K$2/$K$3)</f>
        <v>25.247619047619047</v>
      </c>
      <c r="J32" s="44">
        <f>(T32+T32*$K$2/100)/$J$1+1</f>
        <v>530.20000000000005</v>
      </c>
      <c r="K32" s="46">
        <f t="shared" ref="K32:K44" si="28">VALUE(M32*100/$K$3)</f>
        <v>632.85714285714289</v>
      </c>
      <c r="L32" s="46">
        <f t="shared" ref="L32:L44" si="29">VALUE(M32*$K$2/$K$3)</f>
        <v>31.642857142857142</v>
      </c>
      <c r="M32" s="48">
        <f>(U32+U32*$K$2/100)/$J$1+3</f>
        <v>664.5</v>
      </c>
      <c r="N32" s="46">
        <f t="shared" ref="N32:N44" si="30">VALUE(P32*100/$K$3)</f>
        <v>743.10714285714289</v>
      </c>
      <c r="O32" s="46">
        <f t="shared" ref="O32:O44" si="31">VALUE(P32*$K$2/$K$3)</f>
        <v>37.155357142857142</v>
      </c>
      <c r="P32" s="44">
        <f>(V32+V32*$K$2/100)/$J$1+3</f>
        <v>780.26250000000005</v>
      </c>
      <c r="Q32" s="4"/>
      <c r="R32" s="3">
        <f t="shared" ref="R32:R44" si="32">W32*$S$1</f>
        <v>223.64999999999998</v>
      </c>
      <c r="S32" s="3">
        <f t="shared" ref="S32:S44" si="33">W32*$S$2</f>
        <v>378.78749999999997</v>
      </c>
      <c r="T32" s="3">
        <f t="shared" ref="T32:T44" si="34">W32*$U$1</f>
        <v>504</v>
      </c>
      <c r="U32" s="3">
        <f t="shared" ref="U32:U44" si="35">W32*$U$2</f>
        <v>630</v>
      </c>
      <c r="V32" s="3">
        <f t="shared" ref="V32:V44" si="36">W32*$W$1</f>
        <v>740.25</v>
      </c>
      <c r="W32" s="26">
        <f>'Base Premium'!J32</f>
        <v>630</v>
      </c>
      <c r="Y32">
        <v>452</v>
      </c>
    </row>
    <row r="33" spans="1:25" x14ac:dyDescent="0.3">
      <c r="A33" s="40" t="s">
        <v>59</v>
      </c>
      <c r="B33" s="43">
        <f t="shared" si="22"/>
        <v>342.66374999999999</v>
      </c>
      <c r="C33" s="43">
        <f t="shared" si="23"/>
        <v>17.133187500000002</v>
      </c>
      <c r="D33" s="44">
        <f t="shared" si="21"/>
        <v>359.79693750000001</v>
      </c>
      <c r="E33" s="47">
        <f t="shared" si="24"/>
        <v>581.30894345238096</v>
      </c>
      <c r="F33" s="47">
        <f t="shared" si="25"/>
        <v>29.065447172619052</v>
      </c>
      <c r="G33" s="44">
        <f>(S33+S33*$K$2/100)/$J$1+1</f>
        <v>610.37439062500005</v>
      </c>
      <c r="H33" s="43">
        <f t="shared" si="26"/>
        <v>776.00952380952378</v>
      </c>
      <c r="I33" s="43">
        <f t="shared" si="27"/>
        <v>38.800476190476189</v>
      </c>
      <c r="J33" s="44">
        <f>(T33+T33*$K$2/100)/$J$1+4</f>
        <v>814.81000000000006</v>
      </c>
      <c r="K33" s="46">
        <f t="shared" si="28"/>
        <v>966.20238095238096</v>
      </c>
      <c r="L33" s="46">
        <f t="shared" si="29"/>
        <v>48.310119047619047</v>
      </c>
      <c r="M33" s="48">
        <f>(U33+U33*$K$2/100)/$J$1+1</f>
        <v>1014.5125</v>
      </c>
      <c r="N33" s="46">
        <f t="shared" si="30"/>
        <v>1137.9782738095239</v>
      </c>
      <c r="O33" s="46">
        <f t="shared" si="31"/>
        <v>56.898913690476192</v>
      </c>
      <c r="P33" s="44">
        <f>(V33+V33*$K$2/100)/$J$1+4</f>
        <v>1194.8771875</v>
      </c>
      <c r="Q33" s="4"/>
      <c r="R33" s="3">
        <f t="shared" si="32"/>
        <v>342.66374999999999</v>
      </c>
      <c r="S33" s="3">
        <f t="shared" si="33"/>
        <v>580.3565625</v>
      </c>
      <c r="T33" s="3">
        <f t="shared" si="34"/>
        <v>772.2</v>
      </c>
      <c r="U33" s="3">
        <f t="shared" si="35"/>
        <v>965.25</v>
      </c>
      <c r="V33" s="3">
        <f t="shared" si="36"/>
        <v>1134.16875</v>
      </c>
      <c r="W33" s="80">
        <f>'Base Premium'!J33</f>
        <v>965.25</v>
      </c>
      <c r="Y33">
        <v>475</v>
      </c>
    </row>
    <row r="34" spans="1:25" ht="15" customHeight="1" x14ac:dyDescent="0.3">
      <c r="A34" s="40" t="s">
        <v>56</v>
      </c>
      <c r="B34" s="43">
        <f t="shared" si="22"/>
        <v>342.66374999999999</v>
      </c>
      <c r="C34" s="43">
        <f t="shared" si="23"/>
        <v>17.133187500000002</v>
      </c>
      <c r="D34" s="44">
        <f t="shared" si="21"/>
        <v>359.79693750000001</v>
      </c>
      <c r="E34" s="47">
        <f t="shared" si="24"/>
        <v>581.30894345238096</v>
      </c>
      <c r="F34" s="47">
        <f t="shared" si="25"/>
        <v>29.065447172619052</v>
      </c>
      <c r="G34" s="44">
        <f>(S34+S34*$K$2/100)/$J$1+1</f>
        <v>610.37439062500005</v>
      </c>
      <c r="H34" s="43">
        <f t="shared" si="26"/>
        <v>776.00952380952378</v>
      </c>
      <c r="I34" s="43">
        <f t="shared" si="27"/>
        <v>38.800476190476189</v>
      </c>
      <c r="J34" s="44">
        <f>(T34+T34*$K$2/100)/$J$1+4</f>
        <v>814.81000000000006</v>
      </c>
      <c r="K34" s="46">
        <f t="shared" si="28"/>
        <v>966.20238095238096</v>
      </c>
      <c r="L34" s="46">
        <f t="shared" si="29"/>
        <v>48.310119047619047</v>
      </c>
      <c r="M34" s="48">
        <f>(U34+U34*$K$2/100)/$J$1+1</f>
        <v>1014.5125</v>
      </c>
      <c r="N34" s="46">
        <f t="shared" si="30"/>
        <v>1137.9782738095239</v>
      </c>
      <c r="O34" s="46">
        <f t="shared" si="31"/>
        <v>56.898913690476192</v>
      </c>
      <c r="P34" s="44">
        <f>(V34+V34*$K$2/100)/$J$1+4</f>
        <v>1194.8771875</v>
      </c>
      <c r="Q34" s="4"/>
      <c r="R34" s="3">
        <f t="shared" si="32"/>
        <v>342.66374999999999</v>
      </c>
      <c r="S34" s="3">
        <f t="shared" si="33"/>
        <v>580.3565625</v>
      </c>
      <c r="T34" s="3">
        <f t="shared" si="34"/>
        <v>772.2</v>
      </c>
      <c r="U34" s="3">
        <f t="shared" si="35"/>
        <v>965.25</v>
      </c>
      <c r="V34" s="3">
        <f t="shared" si="36"/>
        <v>1134.16875</v>
      </c>
      <c r="W34" s="80">
        <f>'Base Premium'!J34</f>
        <v>965.25</v>
      </c>
      <c r="Y34">
        <v>480</v>
      </c>
    </row>
    <row r="35" spans="1:25" ht="14.25" customHeight="1" x14ac:dyDescent="0.3">
      <c r="A35" s="40" t="s">
        <v>60</v>
      </c>
      <c r="B35" s="43">
        <f t="shared" si="22"/>
        <v>380.73750000000001</v>
      </c>
      <c r="C35" s="43">
        <f t="shared" si="23"/>
        <v>19.036874999999998</v>
      </c>
      <c r="D35" s="81">
        <f t="shared" si="21"/>
        <v>399.77437499999996</v>
      </c>
      <c r="E35" s="47">
        <f t="shared" si="24"/>
        <v>647.69776785714271</v>
      </c>
      <c r="F35" s="47">
        <f t="shared" si="25"/>
        <v>32.384888392857135</v>
      </c>
      <c r="G35" s="44">
        <f>(S35+S35*$K$2/100)/$J$1+3</f>
        <v>680.0826562499999</v>
      </c>
      <c r="H35" s="43">
        <f t="shared" si="26"/>
        <v>861.80952380952385</v>
      </c>
      <c r="I35" s="43">
        <f t="shared" si="27"/>
        <v>43.090476190476188</v>
      </c>
      <c r="J35" s="44">
        <f>(T35+T35*$K$2/100)/$J$1+4</f>
        <v>904.9</v>
      </c>
      <c r="K35" s="46">
        <f t="shared" si="28"/>
        <v>1076.3095238095239</v>
      </c>
      <c r="L35" s="46">
        <f t="shared" si="29"/>
        <v>53.81547619047619</v>
      </c>
      <c r="M35" s="48">
        <f>(U35+U35*$K$2/100)/$J$1+4</f>
        <v>1130.125</v>
      </c>
      <c r="N35" s="46">
        <f t="shared" si="30"/>
        <v>1262.0922619047619</v>
      </c>
      <c r="O35" s="46">
        <f t="shared" si="31"/>
        <v>63.104613095238093</v>
      </c>
      <c r="P35" s="44">
        <f>(V35+V35*$K$2/100)/$J$1+2</f>
        <v>1325.1968750000001</v>
      </c>
      <c r="Q35" s="4"/>
      <c r="R35" s="3">
        <f t="shared" si="32"/>
        <v>380.73749999999995</v>
      </c>
      <c r="S35" s="3">
        <f t="shared" si="33"/>
        <v>644.84062499999993</v>
      </c>
      <c r="T35" s="3">
        <f t="shared" si="34"/>
        <v>858</v>
      </c>
      <c r="U35" s="3">
        <f t="shared" si="35"/>
        <v>1072.5</v>
      </c>
      <c r="V35" s="3">
        <f t="shared" si="36"/>
        <v>1260.1875</v>
      </c>
      <c r="W35" s="80">
        <f>'Base Premium'!J35</f>
        <v>1072.5</v>
      </c>
      <c r="Y35">
        <v>850</v>
      </c>
    </row>
    <row r="36" spans="1:25" x14ac:dyDescent="0.3">
      <c r="A36" s="40" t="s">
        <v>61</v>
      </c>
      <c r="B36" s="43">
        <f t="shared" si="22"/>
        <v>314.48917499999999</v>
      </c>
      <c r="C36" s="43">
        <f t="shared" si="23"/>
        <v>15.72445875</v>
      </c>
      <c r="D36" s="81">
        <f t="shared" si="21"/>
        <v>330.21363374999999</v>
      </c>
      <c r="E36" s="47">
        <f t="shared" si="24"/>
        <v>533.59073720238086</v>
      </c>
      <c r="F36" s="47">
        <f t="shared" si="25"/>
        <v>26.679536860119043</v>
      </c>
      <c r="G36" s="44">
        <f>(S36+S36*$K$2/100)/$J$1+1</f>
        <v>560.27027406249988</v>
      </c>
      <c r="H36" s="43">
        <f t="shared" si="26"/>
        <v>709.66038095238105</v>
      </c>
      <c r="I36" s="43">
        <f t="shared" si="27"/>
        <v>35.483019047619045</v>
      </c>
      <c r="J36" s="44">
        <f>(T36+T36*$K$2/100)/$J$1+1</f>
        <v>745.14340000000004</v>
      </c>
      <c r="K36" s="46">
        <f t="shared" si="28"/>
        <v>885.88499999999999</v>
      </c>
      <c r="L36" s="46">
        <f t="shared" si="29"/>
        <v>44.294249999999998</v>
      </c>
      <c r="M36" s="48">
        <f t="shared" ref="M36" si="37">(U36+U36*$K$2/100)/$J$1</f>
        <v>930.17925000000002</v>
      </c>
      <c r="N36" s="46">
        <f t="shared" si="30"/>
        <v>1042.8196369047619</v>
      </c>
      <c r="O36" s="46">
        <f t="shared" si="31"/>
        <v>52.140981845238088</v>
      </c>
      <c r="P36" s="44">
        <f>(V36+V36*$K$2/100)/$J$1+2</f>
        <v>1094.9606187499999</v>
      </c>
      <c r="Q36" s="4"/>
      <c r="R36" s="3">
        <f t="shared" si="32"/>
        <v>314.48917499999999</v>
      </c>
      <c r="S36" s="3">
        <f t="shared" si="33"/>
        <v>532.6383562499999</v>
      </c>
      <c r="T36" s="3">
        <f t="shared" si="34"/>
        <v>708.70800000000008</v>
      </c>
      <c r="U36" s="3">
        <f t="shared" si="35"/>
        <v>885.88499999999999</v>
      </c>
      <c r="V36" s="3">
        <f t="shared" si="36"/>
        <v>1040.9148749999999</v>
      </c>
      <c r="W36" s="26">
        <f>'Base Premium'!J36</f>
        <v>885.88499999999999</v>
      </c>
      <c r="Y36">
        <v>1000</v>
      </c>
    </row>
    <row r="37" spans="1:25" ht="15.75" customHeight="1" x14ac:dyDescent="0.3">
      <c r="A37" s="40" t="s">
        <v>57</v>
      </c>
      <c r="B37" s="43">
        <f t="shared" si="22"/>
        <v>299.66101190476189</v>
      </c>
      <c r="C37" s="43">
        <f t="shared" si="23"/>
        <v>14.983050595238094</v>
      </c>
      <c r="D37" s="81">
        <f>(R37+R37*$K$2/100)/$J$1+2</f>
        <v>314.64406249999996</v>
      </c>
      <c r="E37" s="47">
        <f t="shared" si="24"/>
        <v>504.29843749999992</v>
      </c>
      <c r="F37" s="47">
        <f t="shared" si="25"/>
        <v>25.214921874999995</v>
      </c>
      <c r="G37" s="44">
        <f>(S37+S37*$K$2/100)/$J$1</f>
        <v>529.51335937499994</v>
      </c>
      <c r="H37" s="43">
        <f t="shared" si="26"/>
        <v>671</v>
      </c>
      <c r="I37" s="43">
        <f t="shared" si="27"/>
        <v>33.549999999999997</v>
      </c>
      <c r="J37" s="44">
        <f>(T37+T37*$K$2/100)/$J$1</f>
        <v>704.55</v>
      </c>
      <c r="K37" s="46">
        <f t="shared" si="28"/>
        <v>842.55952380952385</v>
      </c>
      <c r="L37" s="46">
        <f t="shared" si="29"/>
        <v>42.12797619047619</v>
      </c>
      <c r="M37" s="48">
        <f>(U37+U37*$K$2/100)/$J$1+4</f>
        <v>884.6875</v>
      </c>
      <c r="N37" s="46">
        <f t="shared" si="30"/>
        <v>985.53125</v>
      </c>
      <c r="O37" s="46">
        <f t="shared" si="31"/>
        <v>49.276562499999997</v>
      </c>
      <c r="P37" s="44">
        <f t="shared" ref="P37:P41" si="38">(V37+V37*$K$2/100)/$J$1</f>
        <v>1034.8078125</v>
      </c>
      <c r="Q37" s="4"/>
      <c r="R37" s="3">
        <f t="shared" si="32"/>
        <v>297.75624999999997</v>
      </c>
      <c r="S37" s="3">
        <f t="shared" si="33"/>
        <v>504.29843749999998</v>
      </c>
      <c r="T37" s="3">
        <f t="shared" si="34"/>
        <v>671</v>
      </c>
      <c r="U37" s="3">
        <f t="shared" si="35"/>
        <v>838.75</v>
      </c>
      <c r="V37" s="3">
        <f t="shared" si="36"/>
        <v>985.53125</v>
      </c>
      <c r="W37" s="26">
        <f>'Base Premium'!J37</f>
        <v>838.75</v>
      </c>
      <c r="Y37">
        <v>525</v>
      </c>
    </row>
    <row r="38" spans="1:25" x14ac:dyDescent="0.3">
      <c r="A38" s="40" t="s">
        <v>58</v>
      </c>
      <c r="B38" s="43">
        <f t="shared" si="22"/>
        <v>299.66101190476189</v>
      </c>
      <c r="C38" s="43">
        <f t="shared" si="23"/>
        <v>14.983050595238094</v>
      </c>
      <c r="D38" s="81">
        <f>(R38+R38*$K$2/100)/$J$1+2</f>
        <v>314.64406249999996</v>
      </c>
      <c r="E38" s="47">
        <f t="shared" si="24"/>
        <v>504.29843749999992</v>
      </c>
      <c r="F38" s="47">
        <f t="shared" si="25"/>
        <v>25.214921874999995</v>
      </c>
      <c r="G38" s="44">
        <f>(S38+S38*$K$2/100)/$J$1</f>
        <v>529.51335937499994</v>
      </c>
      <c r="H38" s="43">
        <f t="shared" si="26"/>
        <v>671</v>
      </c>
      <c r="I38" s="43">
        <f t="shared" si="27"/>
        <v>33.549999999999997</v>
      </c>
      <c r="J38" s="44">
        <f>(T38+T38*$K$2/100)/$J$1</f>
        <v>704.55</v>
      </c>
      <c r="K38" s="46">
        <f t="shared" si="28"/>
        <v>842.55952380952385</v>
      </c>
      <c r="L38" s="46">
        <f t="shared" si="29"/>
        <v>42.12797619047619</v>
      </c>
      <c r="M38" s="48">
        <f>(U38+U38*$K$2/100)/$J$1+4</f>
        <v>884.6875</v>
      </c>
      <c r="N38" s="46">
        <f t="shared" si="30"/>
        <v>985.53125</v>
      </c>
      <c r="O38" s="46">
        <f t="shared" si="31"/>
        <v>49.276562499999997</v>
      </c>
      <c r="P38" s="44">
        <f t="shared" si="38"/>
        <v>1034.8078125</v>
      </c>
      <c r="Q38" s="4"/>
      <c r="R38" s="3">
        <f t="shared" si="32"/>
        <v>297.75624999999997</v>
      </c>
      <c r="S38" s="3">
        <f t="shared" si="33"/>
        <v>504.29843749999998</v>
      </c>
      <c r="T38" s="3">
        <f t="shared" si="34"/>
        <v>671</v>
      </c>
      <c r="U38" s="3">
        <f t="shared" si="35"/>
        <v>838.75</v>
      </c>
      <c r="V38" s="3">
        <f t="shared" si="36"/>
        <v>985.53125</v>
      </c>
      <c r="W38" s="26">
        <f>'Base Premium'!J38</f>
        <v>838.75</v>
      </c>
      <c r="Y38">
        <v>550</v>
      </c>
    </row>
    <row r="39" spans="1:25" x14ac:dyDescent="0.3">
      <c r="A39" s="40" t="s">
        <v>55</v>
      </c>
      <c r="B39" s="43">
        <f t="shared" si="22"/>
        <v>223.65</v>
      </c>
      <c r="C39" s="43">
        <f t="shared" si="23"/>
        <v>11.182499999999999</v>
      </c>
      <c r="D39" s="81">
        <f>(R39+R39*$K$2/100)/$J$1</f>
        <v>234.83249999999998</v>
      </c>
      <c r="E39" s="47">
        <f t="shared" si="24"/>
        <v>380.69226190476184</v>
      </c>
      <c r="F39" s="47">
        <f t="shared" si="25"/>
        <v>19.034613095238093</v>
      </c>
      <c r="G39" s="44">
        <f>(S39+S39*$K$2/100)/$J$1+2</f>
        <v>399.72687499999995</v>
      </c>
      <c r="H39" s="43">
        <f t="shared" si="26"/>
        <v>504.95238095238102</v>
      </c>
      <c r="I39" s="43">
        <f t="shared" si="27"/>
        <v>25.247619047619047</v>
      </c>
      <c r="J39" s="44">
        <f>(T39+T39*$K$2/100)/$J$1+1</f>
        <v>530.20000000000005</v>
      </c>
      <c r="K39" s="46">
        <f t="shared" si="28"/>
        <v>632.85714285714289</v>
      </c>
      <c r="L39" s="46">
        <f t="shared" si="29"/>
        <v>31.642857142857142</v>
      </c>
      <c r="M39" s="48">
        <f>(U39+U39*$K$2/100)/$J$1+3</f>
        <v>664.5</v>
      </c>
      <c r="N39" s="46">
        <f t="shared" si="30"/>
        <v>743.10714285714289</v>
      </c>
      <c r="O39" s="46">
        <f t="shared" si="31"/>
        <v>37.155357142857142</v>
      </c>
      <c r="P39" s="44">
        <f>(V39+V39*$K$2/100)/$J$1+3</f>
        <v>780.26250000000005</v>
      </c>
      <c r="Q39" s="4"/>
      <c r="R39" s="3">
        <f t="shared" si="32"/>
        <v>223.64999999999998</v>
      </c>
      <c r="S39" s="3">
        <f t="shared" si="33"/>
        <v>378.78749999999997</v>
      </c>
      <c r="T39" s="3">
        <f t="shared" si="34"/>
        <v>504</v>
      </c>
      <c r="U39" s="3">
        <f t="shared" si="35"/>
        <v>630</v>
      </c>
      <c r="V39" s="3">
        <f t="shared" si="36"/>
        <v>740.25</v>
      </c>
      <c r="W39" s="26">
        <f>'Base Premium'!J39</f>
        <v>630</v>
      </c>
      <c r="Y39">
        <v>540</v>
      </c>
    </row>
    <row r="40" spans="1:25" x14ac:dyDescent="0.3">
      <c r="A40" s="40" t="s">
        <v>24</v>
      </c>
      <c r="B40" s="43">
        <f t="shared" si="22"/>
        <v>276.20714285714286</v>
      </c>
      <c r="C40" s="43">
        <f t="shared" si="23"/>
        <v>13.810357142857141</v>
      </c>
      <c r="D40" s="44">
        <f>(R40+R40*$K$2/100)/$J$1+3</f>
        <v>290.01749999999998</v>
      </c>
      <c r="E40" s="47">
        <f t="shared" si="24"/>
        <v>466.77202380952383</v>
      </c>
      <c r="F40" s="47">
        <f t="shared" si="25"/>
        <v>23.33860119047619</v>
      </c>
      <c r="G40" s="44">
        <f>(S40+S40*$K$2/100)/$J$1+4</f>
        <v>490.11062499999997</v>
      </c>
      <c r="H40" s="43">
        <f t="shared" si="26"/>
        <v>618.85714285714278</v>
      </c>
      <c r="I40" s="43">
        <f t="shared" si="27"/>
        <v>30.942857142857143</v>
      </c>
      <c r="J40" s="44">
        <f>(T40+T40*$K$2/100)/$J$1+3</f>
        <v>649.79999999999995</v>
      </c>
      <c r="K40" s="46">
        <f t="shared" si="28"/>
        <v>770.95238095238096</v>
      </c>
      <c r="L40" s="46">
        <f t="shared" si="29"/>
        <v>38.547619047619051</v>
      </c>
      <c r="M40" s="48">
        <f>(U40+U40*$K$2/100)/$J$1+1</f>
        <v>809.5</v>
      </c>
      <c r="N40" s="46">
        <f t="shared" si="30"/>
        <v>904.75</v>
      </c>
      <c r="O40" s="46">
        <f t="shared" si="31"/>
        <v>45.237499999999997</v>
      </c>
      <c r="P40" s="44">
        <f t="shared" si="38"/>
        <v>949.98749999999995</v>
      </c>
      <c r="Q40" s="4"/>
      <c r="R40" s="3">
        <f t="shared" si="32"/>
        <v>273.34999999999997</v>
      </c>
      <c r="S40" s="3">
        <f t="shared" si="33"/>
        <v>462.96249999999998</v>
      </c>
      <c r="T40" s="3">
        <f t="shared" si="34"/>
        <v>616</v>
      </c>
      <c r="U40" s="3">
        <f t="shared" si="35"/>
        <v>770</v>
      </c>
      <c r="V40" s="3">
        <f t="shared" si="36"/>
        <v>904.75</v>
      </c>
      <c r="W40" s="26">
        <f>'Base Premium'!J40</f>
        <v>770</v>
      </c>
      <c r="Y40">
        <v>400</v>
      </c>
    </row>
    <row r="41" spans="1:25" x14ac:dyDescent="0.3">
      <c r="A41" s="40" t="s">
        <v>25</v>
      </c>
      <c r="B41" s="43">
        <f t="shared" si="22"/>
        <v>276.20714285714286</v>
      </c>
      <c r="C41" s="43">
        <f t="shared" si="23"/>
        <v>13.810357142857141</v>
      </c>
      <c r="D41" s="44">
        <f>(R41+R41*$K$2/100)/$J$1+3</f>
        <v>290.01749999999998</v>
      </c>
      <c r="E41" s="47">
        <f t="shared" si="24"/>
        <v>466.77202380952383</v>
      </c>
      <c r="F41" s="47">
        <f t="shared" si="25"/>
        <v>23.33860119047619</v>
      </c>
      <c r="G41" s="44">
        <f>(S41+S41*$K$2/100)/$J$1+4</f>
        <v>490.11062499999997</v>
      </c>
      <c r="H41" s="43">
        <f t="shared" si="26"/>
        <v>618.85714285714278</v>
      </c>
      <c r="I41" s="43">
        <f t="shared" si="27"/>
        <v>30.942857142857143</v>
      </c>
      <c r="J41" s="44">
        <f>(T41+T41*$K$2/100)/$J$1+3</f>
        <v>649.79999999999995</v>
      </c>
      <c r="K41" s="46">
        <f t="shared" si="28"/>
        <v>770.95238095238096</v>
      </c>
      <c r="L41" s="46">
        <f t="shared" si="29"/>
        <v>38.547619047619051</v>
      </c>
      <c r="M41" s="48">
        <f>(U41+U41*$K$2/100)/$J$1+1</f>
        <v>809.5</v>
      </c>
      <c r="N41" s="46">
        <f t="shared" si="30"/>
        <v>904.75</v>
      </c>
      <c r="O41" s="46">
        <f t="shared" si="31"/>
        <v>45.237499999999997</v>
      </c>
      <c r="P41" s="44">
        <f t="shared" si="38"/>
        <v>949.98749999999995</v>
      </c>
      <c r="Q41" s="4"/>
      <c r="R41" s="3">
        <f t="shared" si="32"/>
        <v>273.34999999999997</v>
      </c>
      <c r="S41" s="3">
        <f t="shared" si="33"/>
        <v>462.96249999999998</v>
      </c>
      <c r="T41" s="3">
        <f t="shared" si="34"/>
        <v>616</v>
      </c>
      <c r="U41" s="3">
        <f t="shared" si="35"/>
        <v>770</v>
      </c>
      <c r="V41" s="3">
        <f t="shared" si="36"/>
        <v>904.75</v>
      </c>
      <c r="W41" s="26">
        <f>'Base Premium'!J41</f>
        <v>770</v>
      </c>
      <c r="Y41">
        <v>300</v>
      </c>
    </row>
    <row r="42" spans="1:25" x14ac:dyDescent="0.3">
      <c r="A42" s="40" t="s">
        <v>26</v>
      </c>
      <c r="B42" s="43">
        <f t="shared" si="22"/>
        <v>223.65</v>
      </c>
      <c r="C42" s="43">
        <f t="shared" si="23"/>
        <v>11.182499999999999</v>
      </c>
      <c r="D42" s="44">
        <f>(R42+R42*$K$2/100)/$J$1</f>
        <v>234.83249999999998</v>
      </c>
      <c r="E42" s="47">
        <f t="shared" si="24"/>
        <v>380.69226190476184</v>
      </c>
      <c r="F42" s="47">
        <f t="shared" si="25"/>
        <v>19.034613095238093</v>
      </c>
      <c r="G42" s="44">
        <f>(S42+S42*$K$2/100)/$J$1+2</f>
        <v>399.72687499999995</v>
      </c>
      <c r="H42" s="43">
        <f t="shared" si="26"/>
        <v>504.95238095238102</v>
      </c>
      <c r="I42" s="43">
        <f t="shared" si="27"/>
        <v>25.247619047619047</v>
      </c>
      <c r="J42" s="44">
        <f>(T42+T42*$K$2/100)/$J$1+1</f>
        <v>530.20000000000005</v>
      </c>
      <c r="K42" s="46">
        <f t="shared" si="28"/>
        <v>632.85714285714289</v>
      </c>
      <c r="L42" s="46">
        <f t="shared" si="29"/>
        <v>31.642857142857142</v>
      </c>
      <c r="M42" s="48">
        <f>(U42+U42*$K$2/100)/$J$1+3</f>
        <v>664.5</v>
      </c>
      <c r="N42" s="46">
        <f t="shared" si="30"/>
        <v>743.10714285714289</v>
      </c>
      <c r="O42" s="46">
        <f t="shared" si="31"/>
        <v>37.155357142857142</v>
      </c>
      <c r="P42" s="44">
        <f>(V42+V42*$K$2/100)/$J$1+3</f>
        <v>780.26250000000005</v>
      </c>
      <c r="Q42" s="4"/>
      <c r="R42" s="3">
        <f t="shared" si="32"/>
        <v>223.64999999999998</v>
      </c>
      <c r="S42" s="3">
        <f t="shared" si="33"/>
        <v>378.78749999999997</v>
      </c>
      <c r="T42" s="3">
        <f t="shared" si="34"/>
        <v>504</v>
      </c>
      <c r="U42" s="3">
        <f t="shared" si="35"/>
        <v>630</v>
      </c>
      <c r="V42" s="3">
        <f t="shared" si="36"/>
        <v>740.25</v>
      </c>
      <c r="W42" s="26">
        <f>'Base Premium'!J42</f>
        <v>630</v>
      </c>
      <c r="Y42">
        <v>225</v>
      </c>
    </row>
    <row r="43" spans="1:25" x14ac:dyDescent="0.3">
      <c r="A43" s="40" t="s">
        <v>37</v>
      </c>
      <c r="B43" s="43">
        <f t="shared" si="22"/>
        <v>128.59875</v>
      </c>
      <c r="C43" s="43">
        <f t="shared" si="23"/>
        <v>6.4299374999999985</v>
      </c>
      <c r="D43" s="82">
        <f>((R43+R43*$K$2/100)/$J$1)*$O$1</f>
        <v>135.02868749999999</v>
      </c>
      <c r="E43" s="47">
        <f t="shared" si="24"/>
        <v>218.75519345238089</v>
      </c>
      <c r="F43" s="47">
        <f t="shared" si="25"/>
        <v>10.937759672619045</v>
      </c>
      <c r="G43" s="44">
        <f>((S43+S43*$K$2/100)/$J$1)*$O$1+1</f>
        <v>229.69295312499995</v>
      </c>
      <c r="H43" s="43">
        <f t="shared" si="26"/>
        <v>290.75238095238097</v>
      </c>
      <c r="I43" s="43">
        <f t="shared" si="27"/>
        <v>14.537619047619048</v>
      </c>
      <c r="J43" s="44">
        <f>((T43+T43*$K$2/100)/$J$1)*$O$1+1</f>
        <v>305.29000000000002</v>
      </c>
      <c r="K43" s="46">
        <f t="shared" si="28"/>
        <v>362.24999999999994</v>
      </c>
      <c r="L43" s="46">
        <f t="shared" si="29"/>
        <v>18.112499999999997</v>
      </c>
      <c r="M43" s="48">
        <f>((U43+U43*$K$2/100)/$J$1)*$O$1</f>
        <v>380.36249999999995</v>
      </c>
      <c r="N43" s="46">
        <f t="shared" si="30"/>
        <v>428.50089285714284</v>
      </c>
      <c r="O43" s="46">
        <f t="shared" si="31"/>
        <v>21.425044642857141</v>
      </c>
      <c r="P43" s="44">
        <f>((V43+V43*$K$2/100)/$J$1)*$O$1+3</f>
        <v>449.92593749999997</v>
      </c>
      <c r="R43" s="3">
        <f t="shared" si="32"/>
        <v>223.64999999999998</v>
      </c>
      <c r="S43" s="3">
        <f t="shared" si="33"/>
        <v>378.78749999999997</v>
      </c>
      <c r="T43" s="3">
        <f t="shared" si="34"/>
        <v>504</v>
      </c>
      <c r="U43" s="3">
        <f t="shared" si="35"/>
        <v>630</v>
      </c>
      <c r="V43" s="3">
        <f t="shared" si="36"/>
        <v>740.25</v>
      </c>
      <c r="W43" s="26">
        <f>'Base Premium'!J44</f>
        <v>630</v>
      </c>
      <c r="Y43">
        <v>400</v>
      </c>
    </row>
    <row r="44" spans="1:25" x14ac:dyDescent="0.3">
      <c r="A44" s="40" t="s">
        <v>62</v>
      </c>
      <c r="B44" s="43">
        <f t="shared" si="22"/>
        <v>128.59875</v>
      </c>
      <c r="C44" s="43">
        <f t="shared" si="23"/>
        <v>6.4299374999999985</v>
      </c>
      <c r="D44" s="82">
        <f>((R44+R44*$K$2/100)/$J$1)*$O$1</f>
        <v>135.02868749999999</v>
      </c>
      <c r="E44" s="47">
        <f t="shared" si="24"/>
        <v>218.75519345238089</v>
      </c>
      <c r="F44" s="47">
        <f t="shared" si="25"/>
        <v>10.937759672619045</v>
      </c>
      <c r="G44" s="44">
        <f>((S44+S44*$K$2/100)/$J$1)*$O$1+1</f>
        <v>229.69295312499995</v>
      </c>
      <c r="H44" s="43">
        <f t="shared" si="26"/>
        <v>290.75238095238097</v>
      </c>
      <c r="I44" s="43">
        <f t="shared" si="27"/>
        <v>14.537619047619048</v>
      </c>
      <c r="J44" s="44">
        <f>((T44+T44*$K$2/100)/$J$1)*$O$1+1</f>
        <v>305.29000000000002</v>
      </c>
      <c r="K44" s="46">
        <f t="shared" si="28"/>
        <v>362.24999999999994</v>
      </c>
      <c r="L44" s="46">
        <f t="shared" si="29"/>
        <v>18.112499999999997</v>
      </c>
      <c r="M44" s="48">
        <f>((U44+U44*$K$2/100)/$J$1)*$O$1</f>
        <v>380.36249999999995</v>
      </c>
      <c r="N44" s="46">
        <f t="shared" si="30"/>
        <v>428.50089285714284</v>
      </c>
      <c r="O44" s="46">
        <f t="shared" si="31"/>
        <v>21.425044642857141</v>
      </c>
      <c r="P44" s="44">
        <f>((V44+V44*$K$2/100)/$J$1)*$O$1+3</f>
        <v>449.92593749999997</v>
      </c>
      <c r="R44" s="3">
        <f t="shared" si="32"/>
        <v>223.64999999999998</v>
      </c>
      <c r="S44" s="3">
        <f t="shared" si="33"/>
        <v>378.78749999999997</v>
      </c>
      <c r="T44" s="3">
        <f t="shared" si="34"/>
        <v>504</v>
      </c>
      <c r="U44" s="3">
        <f t="shared" si="35"/>
        <v>630</v>
      </c>
      <c r="V44" s="3">
        <f t="shared" si="36"/>
        <v>740.25</v>
      </c>
      <c r="W44" s="26">
        <f>'Base Premium'!J44</f>
        <v>630</v>
      </c>
      <c r="Y44">
        <v>400</v>
      </c>
    </row>
    <row r="45" spans="1:25" x14ac:dyDescent="0.3">
      <c r="A45" s="40"/>
      <c r="B45" s="43"/>
      <c r="C45" s="43"/>
      <c r="D45" s="44"/>
      <c r="E45" s="43"/>
      <c r="F45" s="43"/>
      <c r="G45" s="44"/>
      <c r="H45" s="45"/>
      <c r="I45" s="45"/>
      <c r="J45" s="44"/>
      <c r="K45" s="45"/>
      <c r="L45" s="45"/>
      <c r="M45" s="44"/>
      <c r="N45" s="46"/>
      <c r="O45" s="46"/>
      <c r="P45" s="44"/>
      <c r="Q45" s="4"/>
      <c r="R45" s="3"/>
      <c r="S45" s="3"/>
      <c r="T45" s="3"/>
      <c r="U45" s="3"/>
      <c r="V45" s="3"/>
      <c r="W45" s="29"/>
    </row>
    <row r="46" spans="1:25" x14ac:dyDescent="0.3">
      <c r="A46" s="40"/>
      <c r="B46" s="43"/>
      <c r="C46" s="43"/>
      <c r="D46" s="44"/>
      <c r="E46" s="43"/>
      <c r="F46" s="43"/>
      <c r="G46" s="44"/>
      <c r="H46" s="45"/>
      <c r="I46" s="45"/>
      <c r="J46" s="44"/>
      <c r="K46" s="45"/>
      <c r="L46" s="45"/>
      <c r="M46" s="44"/>
      <c r="N46" s="46"/>
      <c r="O46" s="46"/>
      <c r="P46" s="44"/>
      <c r="Q46" s="4"/>
      <c r="R46" s="3"/>
      <c r="S46" s="3"/>
      <c r="T46" s="3"/>
      <c r="U46" s="3"/>
      <c r="V46" s="3"/>
      <c r="W46" s="29"/>
    </row>
    <row r="47" spans="1:25" x14ac:dyDescent="0.3">
      <c r="A47" s="40"/>
      <c r="B47" s="43"/>
      <c r="C47" s="43"/>
      <c r="D47" s="44"/>
      <c r="E47" s="43"/>
      <c r="F47" s="43"/>
      <c r="G47" s="44"/>
      <c r="H47" s="45"/>
      <c r="I47" s="45"/>
      <c r="J47" s="44"/>
      <c r="K47" s="45"/>
      <c r="L47" s="45"/>
      <c r="M47" s="44"/>
      <c r="N47" s="46"/>
      <c r="O47" s="46"/>
      <c r="P47" s="44"/>
      <c r="Q47" s="4"/>
      <c r="R47" s="3"/>
      <c r="S47" s="3"/>
      <c r="T47" s="3"/>
      <c r="U47" s="3"/>
      <c r="V47" s="3"/>
      <c r="W47" s="29"/>
    </row>
    <row r="48" spans="1:25" x14ac:dyDescent="0.3">
      <c r="A48" s="40"/>
      <c r="B48" s="43"/>
      <c r="C48" s="43"/>
      <c r="D48" s="44"/>
      <c r="E48" s="43"/>
      <c r="F48" s="43"/>
      <c r="G48" s="44"/>
      <c r="H48" s="45"/>
      <c r="I48" s="45"/>
      <c r="J48" s="44"/>
      <c r="K48" s="45"/>
      <c r="L48" s="45"/>
      <c r="M48" s="44"/>
      <c r="N48" s="46"/>
      <c r="O48" s="46"/>
      <c r="P48" s="44"/>
      <c r="Q48" s="4"/>
      <c r="R48" s="3"/>
      <c r="S48" s="3"/>
      <c r="T48" s="3"/>
      <c r="U48" s="3"/>
      <c r="V48" s="3"/>
      <c r="W48" s="29"/>
    </row>
    <row r="49" spans="1:23" x14ac:dyDescent="0.3">
      <c r="A49" s="40"/>
      <c r="B49" s="43"/>
      <c r="C49" s="43"/>
      <c r="D49" s="44"/>
      <c r="E49" s="43"/>
      <c r="F49" s="43"/>
      <c r="G49" s="44"/>
      <c r="H49" s="45"/>
      <c r="I49" s="45"/>
      <c r="J49" s="44"/>
      <c r="K49" s="45"/>
      <c r="L49" s="45"/>
      <c r="M49" s="44"/>
      <c r="N49" s="46"/>
      <c r="O49" s="46"/>
      <c r="P49" s="44"/>
      <c r="Q49" s="4"/>
      <c r="R49" s="3"/>
      <c r="S49" s="3"/>
      <c r="T49" s="3"/>
      <c r="U49" s="3"/>
      <c r="V49" s="3"/>
      <c r="W49" s="29"/>
    </row>
    <row r="50" spans="1:23" x14ac:dyDescent="0.3">
      <c r="A50" s="40"/>
      <c r="B50" s="43"/>
      <c r="C50" s="43"/>
      <c r="D50" s="44"/>
      <c r="E50" s="43"/>
      <c r="F50" s="43"/>
      <c r="G50" s="44"/>
      <c r="H50" s="45"/>
      <c r="I50" s="45"/>
      <c r="J50" s="44"/>
      <c r="K50" s="45"/>
      <c r="L50" s="45"/>
      <c r="M50" s="44"/>
      <c r="N50" s="46"/>
      <c r="O50" s="46"/>
      <c r="P50" s="44"/>
      <c r="Q50" s="4"/>
      <c r="R50" s="3"/>
      <c r="S50" s="3"/>
      <c r="T50" s="3"/>
      <c r="U50" s="3"/>
      <c r="V50" s="3"/>
      <c r="W50" s="29"/>
    </row>
    <row r="51" spans="1:23" x14ac:dyDescent="0.3">
      <c r="A51" s="40"/>
      <c r="B51" s="43"/>
      <c r="C51" s="43"/>
      <c r="D51" s="44"/>
      <c r="E51" s="43"/>
      <c r="F51" s="43"/>
      <c r="G51" s="44"/>
      <c r="H51" s="45"/>
      <c r="I51" s="45"/>
      <c r="J51" s="44"/>
      <c r="K51" s="45"/>
      <c r="L51" s="45"/>
      <c r="M51" s="44"/>
      <c r="N51" s="46"/>
      <c r="O51" s="46"/>
      <c r="P51" s="44"/>
      <c r="Q51" s="4"/>
      <c r="R51" s="3"/>
      <c r="S51" s="3"/>
      <c r="T51" s="3"/>
      <c r="U51" s="3"/>
      <c r="V51" s="3"/>
      <c r="W51" s="29"/>
    </row>
    <row r="52" spans="1:23" x14ac:dyDescent="0.3">
      <c r="A52" s="40"/>
      <c r="B52" s="43"/>
      <c r="C52" s="43"/>
      <c r="D52" s="44"/>
      <c r="E52" s="43"/>
      <c r="F52" s="43"/>
      <c r="G52" s="44"/>
      <c r="H52" s="45"/>
      <c r="I52" s="45"/>
      <c r="J52" s="44"/>
      <c r="K52" s="45"/>
      <c r="L52" s="45"/>
      <c r="M52" s="44"/>
      <c r="N52" s="46"/>
      <c r="O52" s="46"/>
      <c r="P52" s="44"/>
      <c r="Q52" s="4"/>
      <c r="R52" s="3"/>
      <c r="S52" s="3"/>
      <c r="T52" s="3"/>
      <c r="U52" s="3"/>
      <c r="V52" s="3"/>
      <c r="W52" s="29"/>
    </row>
    <row r="53" spans="1:23" x14ac:dyDescent="0.3">
      <c r="A53" s="40"/>
      <c r="B53" s="43"/>
      <c r="C53" s="43"/>
      <c r="D53" s="44"/>
      <c r="E53" s="43"/>
      <c r="F53" s="43"/>
      <c r="G53" s="44"/>
      <c r="H53" s="45"/>
      <c r="I53" s="45"/>
      <c r="J53" s="44"/>
      <c r="K53" s="45"/>
      <c r="L53" s="45"/>
      <c r="M53" s="44"/>
      <c r="N53" s="46"/>
      <c r="O53" s="46"/>
      <c r="P53" s="44"/>
      <c r="Q53" s="4"/>
      <c r="R53" s="3"/>
      <c r="S53" s="3"/>
      <c r="T53" s="3"/>
      <c r="U53" s="3"/>
      <c r="V53" s="3"/>
      <c r="W53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Base Premium</vt:lpstr>
      <vt:lpstr>1st Fortnight</vt:lpstr>
      <vt:lpstr>2nd Fortnight</vt:lpstr>
      <vt:lpstr>3rd Fortnight</vt:lpstr>
      <vt:lpstr>4th Fortnight</vt:lpstr>
      <vt:lpstr>5th Fortnight</vt:lpstr>
      <vt:lpstr>6th Fortnight</vt:lpstr>
      <vt:lpstr>'1st Fortnight'!Print_Area</vt:lpstr>
      <vt:lpstr>'2nd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Abraham Ngoma</cp:lastModifiedBy>
  <cp:lastPrinted>2021-07-19T10:32:08Z</cp:lastPrinted>
  <dcterms:created xsi:type="dcterms:W3CDTF">2009-03-19T07:56:02Z</dcterms:created>
  <dcterms:modified xsi:type="dcterms:W3CDTF">2024-10-23T15:22:06Z</dcterms:modified>
</cp:coreProperties>
</file>